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31" codeName="{4D1C537B-E38A-612A-F078-A93A15B4B7F4}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D:\Arsae\Ger_Tarifas\TrabalhosExtragerenciais\ApoioSiteArsae\tarifas_e_simulador_copasa\"/>
    </mc:Choice>
  </mc:AlternateContent>
  <xr:revisionPtr revIDLastSave="0" documentId="13_ncr:1_{5F2EB5BD-DE65-4DD0-B078-CA1DAC2B2028}" xr6:coauthVersionLast="47" xr6:coauthVersionMax="47" xr10:uidLastSave="{00000000-0000-0000-0000-000000000000}"/>
  <workbookProtection workbookAlgorithmName="SHA-512" workbookHashValue="k55L9zT82mWwNNbJUIhSEnVdFDdogwtyuIGMjoGeVqJdhNr3U6pJp9emdaqybtH6KAzdjyiHj97lzbxqtBn+nA==" workbookSaltValue="Avi+3amwr5pjonLIcDbeyA==" workbookSpinCount="100000" lockStructure="1"/>
  <bookViews>
    <workbookView xWindow="-120" yWindow="-120" windowWidth="20730" windowHeight="11160" xr2:uid="{00000000-000D-0000-FFFF-FFFF00000000}"/>
  </bookViews>
  <sheets>
    <sheet name="Calculadora de Tarifas" sheetId="3" r:id="rId1"/>
    <sheet name="Tutorial de preenchimento" sheetId="11" r:id="rId2"/>
    <sheet name="Quadro Tarifário" sheetId="10" r:id="rId3"/>
    <sheet name="Copasa" sheetId="7" state="hidden" r:id="rId4"/>
  </sheet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J18" i="3" l="1"/>
  <c r="AJ19" i="3"/>
  <c r="AJ20" i="3"/>
  <c r="AJ21" i="3"/>
  <c r="AJ16" i="3"/>
  <c r="AJ17" i="3"/>
  <c r="AH16" i="3"/>
  <c r="AH18" i="3"/>
  <c r="AH19" i="3"/>
  <c r="AH20" i="3"/>
  <c r="AH21" i="3"/>
  <c r="AH17" i="3"/>
  <c r="M12" i="3" l="1"/>
  <c r="AB16" i="3" l="1"/>
  <c r="AB15" i="3"/>
  <c r="AB14" i="3"/>
  <c r="AB13" i="3"/>
  <c r="AB12" i="3"/>
  <c r="AB11" i="3"/>
  <c r="Z17" i="3"/>
  <c r="X17" i="3"/>
  <c r="AB17" i="3" l="1"/>
  <c r="K43" i="7" l="1"/>
  <c r="K44" i="7" s="1"/>
  <c r="K45" i="7" s="1"/>
  <c r="K46" i="7" s="1"/>
  <c r="K47" i="7" s="1"/>
  <c r="J43" i="7"/>
  <c r="J44" i="7" s="1"/>
  <c r="J45" i="7" s="1"/>
  <c r="J46" i="7" s="1"/>
  <c r="J47" i="7" s="1"/>
  <c r="K36" i="7"/>
  <c r="K37" i="7" s="1"/>
  <c r="K38" i="7" s="1"/>
  <c r="K39" i="7" s="1"/>
  <c r="K40" i="7" s="1"/>
  <c r="J36" i="7"/>
  <c r="J37" i="7" s="1"/>
  <c r="J38" i="7" s="1"/>
  <c r="J39" i="7" s="1"/>
  <c r="J40" i="7" s="1"/>
  <c r="K29" i="7"/>
  <c r="K30" i="7" s="1"/>
  <c r="K31" i="7" s="1"/>
  <c r="K32" i="7" s="1"/>
  <c r="K33" i="7" s="1"/>
  <c r="J29" i="7"/>
  <c r="J30" i="7" s="1"/>
  <c r="J31" i="7" s="1"/>
  <c r="J32" i="7" s="1"/>
  <c r="J33" i="7" s="1"/>
  <c r="K22" i="7"/>
  <c r="K23" i="7" s="1"/>
  <c r="K24" i="7" s="1"/>
  <c r="K25" i="7" s="1"/>
  <c r="K26" i="7" s="1"/>
  <c r="J22" i="7"/>
  <c r="J23" i="7" s="1"/>
  <c r="J24" i="7" s="1"/>
  <c r="J25" i="7" s="1"/>
  <c r="J26" i="7" s="1"/>
  <c r="K15" i="7"/>
  <c r="J15" i="7"/>
  <c r="Q14" i="7"/>
  <c r="C2" i="7"/>
  <c r="F38" i="3"/>
  <c r="F37" i="3"/>
  <c r="F23" i="3"/>
  <c r="AM21" i="3" s="1"/>
  <c r="AM20" i="3"/>
  <c r="AM19" i="3"/>
  <c r="AM18" i="3"/>
  <c r="AM17" i="3"/>
  <c r="W17" i="3"/>
  <c r="AF13" i="3" s="1"/>
  <c r="AM16" i="3"/>
  <c r="U15" i="3"/>
  <c r="U14" i="3"/>
  <c r="U13" i="3"/>
  <c r="U12" i="3"/>
  <c r="AF11" i="3"/>
  <c r="Q15" i="7" s="1"/>
  <c r="U11" i="3"/>
  <c r="U16" i="3" l="1"/>
  <c r="Q17" i="7" a="1"/>
  <c r="Q17" i="7" s="1"/>
  <c r="S17" i="7" a="1"/>
  <c r="S17" i="7" s="1"/>
  <c r="K16" i="7"/>
  <c r="K17" i="7" s="1"/>
  <c r="J16" i="7"/>
  <c r="J17" i="7" s="1"/>
  <c r="U14" i="7" l="1" a="1"/>
  <c r="U14" i="7" s="1"/>
  <c r="T14" i="7" a="1"/>
  <c r="T14" i="7" s="1"/>
  <c r="J18" i="7"/>
  <c r="J19" i="7" s="1"/>
  <c r="K18" i="7"/>
  <c r="K19" i="7" s="1"/>
  <c r="N18" i="3"/>
  <c r="M18" i="3"/>
  <c r="O18" i="3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Felipe Aprígio Dos Santos Teixeira Ribeiro (ARSAEMG)</author>
  </authors>
  <commentList>
    <comment ref="K15" authorId="0" shapeId="0" xr:uid="{00000000-0006-0000-0100-000001000000}">
      <text>
        <r>
          <rPr>
            <sz val="9"/>
            <color indexed="81"/>
            <rFont val="Segoe UI"/>
            <family val="2"/>
          </rPr>
          <t xml:space="preserve">Não esqueça de preencher o número de apartamentos.
</t>
        </r>
      </text>
    </comment>
  </commentList>
</comments>
</file>

<file path=xl/sharedStrings.xml><?xml version="1.0" encoding="utf-8"?>
<sst xmlns="http://schemas.openxmlformats.org/spreadsheetml/2006/main" count="266" uniqueCount="109">
  <si>
    <t>Residencial</t>
  </si>
  <si>
    <t>Comercial</t>
  </si>
  <si>
    <t>Volume Consumido</t>
  </si>
  <si>
    <t>Prestador</t>
  </si>
  <si>
    <t>Categoria</t>
  </si>
  <si>
    <t>Serviço oferecido</t>
  </si>
  <si>
    <t>Copasa</t>
  </si>
  <si>
    <t>Copanor</t>
  </si>
  <si>
    <t>Cesama</t>
  </si>
  <si>
    <t>2.1</t>
  </si>
  <si>
    <t>2.2</t>
  </si>
  <si>
    <t>2.3</t>
  </si>
  <si>
    <t>2.4</t>
  </si>
  <si>
    <t>2.5</t>
  </si>
  <si>
    <t>2.6</t>
  </si>
  <si>
    <t>Residencial Social</t>
  </si>
  <si>
    <t>Industrial</t>
  </si>
  <si>
    <t>Pública</t>
  </si>
  <si>
    <t>Só água</t>
  </si>
  <si>
    <t>3.1</t>
  </si>
  <si>
    <t>3.2</t>
  </si>
  <si>
    <t>3.3</t>
  </si>
  <si>
    <t>3.4</t>
  </si>
  <si>
    <t>3.5</t>
  </si>
  <si>
    <t>4.1</t>
  </si>
  <si>
    <t>Título</t>
  </si>
  <si>
    <t>Água</t>
  </si>
  <si>
    <t>R$/mês</t>
  </si>
  <si>
    <t>R$/m³</t>
  </si>
  <si>
    <t>COPASA</t>
  </si>
  <si>
    <t>Água e esgoto</t>
  </si>
  <si>
    <t>Água e coleta de esgoto</t>
  </si>
  <si>
    <t>Água e tratamento de esgoto</t>
  </si>
  <si>
    <t>COPANOR</t>
  </si>
  <si>
    <t>Água e esgoto estático</t>
  </si>
  <si>
    <t>SAAE de Passos, Itabira, Sae de Ituiutaba e Cesama</t>
  </si>
  <si>
    <t>4.10</t>
  </si>
  <si>
    <t>4.15</t>
  </si>
  <si>
    <t>4.20</t>
  </si>
  <si>
    <t>4.25</t>
  </si>
  <si>
    <t>4.30</t>
  </si>
  <si>
    <t>4.35</t>
  </si>
  <si>
    <t>Só esgoto</t>
  </si>
  <si>
    <t>Só coleta de esgoto</t>
  </si>
  <si>
    <t>Só tratamento de esgoto</t>
  </si>
  <si>
    <t>4.40</t>
  </si>
  <si>
    <t>Valor</t>
  </si>
  <si>
    <t>SAE Ituiutaba</t>
  </si>
  <si>
    <t>Saae Passos</t>
  </si>
  <si>
    <t>a</t>
  </si>
  <si>
    <t>m³</t>
  </si>
  <si>
    <t>Esgoto</t>
  </si>
  <si>
    <t>Consumo (m³)</t>
  </si>
  <si>
    <t>Total</t>
  </si>
  <si>
    <t>Categorias</t>
  </si>
  <si>
    <t>Faixas</t>
  </si>
  <si>
    <t>Tarifas</t>
  </si>
  <si>
    <t>unidade</t>
  </si>
  <si>
    <t>0 a 5 m³</t>
  </si>
  <si>
    <t>&gt; 5 a 10 m³</t>
  </si>
  <si>
    <t>&gt; 10 a 20 m³</t>
  </si>
  <si>
    <t>Residencial Unifamiliar</t>
  </si>
  <si>
    <t>Residencial Multifamiliar</t>
  </si>
  <si>
    <t>&gt; 15 a 20 m³</t>
  </si>
  <si>
    <t>Residencial
 Tarifa Social</t>
  </si>
  <si>
    <t>&gt; 10 a 15 m³</t>
  </si>
  <si>
    <t>Residencial
Normal</t>
  </si>
  <si>
    <t>&gt; 200 m³</t>
  </si>
  <si>
    <t>3.6</t>
  </si>
  <si>
    <t>3.7</t>
  </si>
  <si>
    <t>Só esgoto estático</t>
  </si>
  <si>
    <t>Serviço</t>
  </si>
  <si>
    <t>Agência Reguladora de Serviços de Abastecimento de Água e Esgotamento Sanitário do Estado de MG - ARSAE</t>
  </si>
  <si>
    <t>Saae Itabira</t>
  </si>
  <si>
    <t>COPASA, Saae de Passos, Itabira, Sae de Ituiutaba</t>
  </si>
  <si>
    <t>Casa</t>
  </si>
  <si>
    <t>Prédio</t>
  </si>
  <si>
    <t>Quantidade de apartamentos por hidrômetro</t>
  </si>
  <si>
    <t>Simulador de Faturas</t>
  </si>
  <si>
    <t>Número de economias</t>
  </si>
  <si>
    <t>Valor Total</t>
  </si>
  <si>
    <t>Auxiliar de cálculo das macros</t>
  </si>
  <si>
    <t>Índice Casa/Prédio</t>
  </si>
  <si>
    <t>Total de Economias Residenciais</t>
  </si>
  <si>
    <t>Valor Água</t>
  </si>
  <si>
    <t>Valor Esgoto</t>
  </si>
  <si>
    <t>Volume por Economia</t>
  </si>
  <si>
    <t>Valor Original</t>
  </si>
  <si>
    <t>2 - Seu prestador</t>
  </si>
  <si>
    <r>
      <t xml:space="preserve">1 - </t>
    </r>
    <r>
      <rPr>
        <b/>
        <sz val="14"/>
        <color theme="1"/>
        <rFont val="Times New Roman"/>
        <family val="1"/>
      </rPr>
      <t>Digite</t>
    </r>
    <r>
      <rPr>
        <sz val="14"/>
        <color theme="1"/>
        <rFont val="Times New Roman"/>
        <family val="1"/>
      </rPr>
      <t xml:space="preserve"> o volume total consumido (m³)</t>
    </r>
  </si>
  <si>
    <r>
      <t xml:space="preserve">3 - </t>
    </r>
    <r>
      <rPr>
        <b/>
        <sz val="14"/>
        <color theme="1"/>
        <rFont val="Times New Roman"/>
        <family val="1"/>
      </rPr>
      <t>Selecione</t>
    </r>
    <r>
      <rPr>
        <sz val="14"/>
        <color theme="1"/>
        <rFont val="Times New Roman"/>
        <family val="1"/>
      </rPr>
      <t xml:space="preserve"> a sua categoria</t>
    </r>
  </si>
  <si>
    <r>
      <t xml:space="preserve">4 - </t>
    </r>
    <r>
      <rPr>
        <b/>
        <sz val="14"/>
        <color theme="1"/>
        <rFont val="Times New Roman"/>
        <family val="1"/>
      </rPr>
      <t>Selecione</t>
    </r>
    <r>
      <rPr>
        <sz val="14"/>
        <color theme="1"/>
        <rFont val="Times New Roman"/>
        <family val="1"/>
      </rPr>
      <t xml:space="preserve"> o serviço oferecido</t>
    </r>
  </si>
  <si>
    <t>Água com coleta e tratamento de esgoto</t>
  </si>
  <si>
    <r>
      <t xml:space="preserve">   1 - </t>
    </r>
    <r>
      <rPr>
        <b/>
        <sz val="14"/>
        <color theme="1"/>
        <rFont val="Times New Roman"/>
        <family val="1"/>
      </rPr>
      <t>Digite</t>
    </r>
    <r>
      <rPr>
        <sz val="14"/>
        <color theme="1"/>
        <rFont val="Times New Roman"/>
        <family val="1"/>
      </rPr>
      <t xml:space="preserve"> o volume total consumido (m³)</t>
    </r>
  </si>
  <si>
    <r>
      <t xml:space="preserve">   2 - </t>
    </r>
    <r>
      <rPr>
        <b/>
        <sz val="14"/>
        <color theme="1"/>
        <rFont val="Times New Roman"/>
        <family val="1"/>
      </rPr>
      <t>Clique</t>
    </r>
    <r>
      <rPr>
        <sz val="14"/>
        <color theme="1"/>
        <rFont val="Times New Roman"/>
        <family val="1"/>
      </rPr>
      <t xml:space="preserve"> no serviço oferecido</t>
    </r>
  </si>
  <si>
    <t xml:space="preserve">        relativas a cada categoria </t>
  </si>
  <si>
    <t xml:space="preserve">Notas: - Esta calculadora não é ajustada para cálculos em meses com mudança de tarifas. Nestas situações o prestador aplicará tanto as tarifas novas quanto as antigas de acordo com o período de leitura do                  </t>
  </si>
  <si>
    <t xml:space="preserve">                     hidrômetro e com a data da mudança das tarifas, individualizando o cálculo.</t>
  </si>
  <si>
    <t xml:space="preserve">                  - Diferenças de poucos centavos podem ocorrer devido a critérios de arredondamentos adotados. </t>
  </si>
  <si>
    <r>
      <t xml:space="preserve">   3 - </t>
    </r>
    <r>
      <rPr>
        <b/>
        <sz val="14"/>
        <color theme="1"/>
        <rFont val="Times New Roman"/>
        <family val="1"/>
      </rPr>
      <t>Digite</t>
    </r>
    <r>
      <rPr>
        <sz val="14"/>
        <color theme="1"/>
        <rFont val="Times New Roman"/>
        <family val="1"/>
      </rPr>
      <t xml:space="preserve"> o número de economias* </t>
    </r>
  </si>
  <si>
    <t>* Economia faz referência ao número de unidades familiares, comerciais ou produtivas que existem para um mesmo hidrômetro/ligação. Existindo em um mesma construção, com hidrômetro único, três famílias e duas lojas, têm-se 3 economias residenciais e 2 economias comerciais para 1 ligação</t>
  </si>
  <si>
    <t/>
  </si>
  <si>
    <t>Fixa</t>
  </si>
  <si>
    <t>&gt; 20 a 40 m³</t>
  </si>
  <si>
    <t>&gt; 40 m³</t>
  </si>
  <si>
    <t>&gt; 40 a 200 m³</t>
  </si>
  <si>
    <t>Tabela Tarifária II - Revisão 2021
Tarifa de Aplicação (Ago/21 - Jul/22)</t>
  </si>
  <si>
    <t>Exemplo de uso do simulador</t>
  </si>
  <si>
    <t>Simulador de Faturas (Tarifas vigentes a partir de 01/08/2021)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</si>
</sst>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* #,##0.000_-;\-* #,##0.000_-;_-* &quot;-&quot;??_-;_-@_-"/>
    <numFmt numFmtId="165" formatCode="_-* #,##0.000_-;\-* #,##0.000_-;_-* &quot;-&quot;???_-;_-@_-"/>
    <numFmt numFmtId="166" formatCode="mm/yyyy"/>
    <numFmt numFmtId="167" formatCode="0.000"/>
  </numFmts>
  <fonts count="2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0"/>
      <color theme="3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1"/>
      <name val="Times New Roman"/>
      <family val="1"/>
    </font>
    <font>
      <sz val="8"/>
      <color theme="1"/>
      <name val="Times New Roman"/>
      <family val="1"/>
    </font>
    <font>
      <b/>
      <sz val="8"/>
      <color theme="1"/>
      <name val="Times New Roman"/>
      <family val="1"/>
    </font>
    <font>
      <sz val="11"/>
      <color theme="0"/>
      <name val="Calibri"/>
      <family val="2"/>
      <scheme val="minor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b/>
      <sz val="16"/>
      <color theme="1"/>
      <name val="Times New Roman"/>
      <family val="1"/>
    </font>
    <font>
      <sz val="9"/>
      <color indexed="81"/>
      <name val="Segoe UI"/>
      <family val="2"/>
    </font>
    <font>
      <sz val="11"/>
      <color theme="1"/>
      <name val="Times New Roman"/>
      <family val="1"/>
    </font>
    <font>
      <sz val="14"/>
      <color theme="0"/>
      <name val="Times New Roman"/>
      <family val="1"/>
    </font>
    <font>
      <sz val="14"/>
      <color theme="1"/>
      <name val="Times New Roman"/>
      <family val="1"/>
    </font>
    <font>
      <sz val="14"/>
      <name val="Times New Roman"/>
      <family val="1"/>
    </font>
    <font>
      <sz val="9"/>
      <color theme="1"/>
      <name val="Times New Roman"/>
      <family val="1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sz val="13"/>
      <color theme="1"/>
      <name val="Times New Roman"/>
      <family val="1"/>
    </font>
    <font>
      <sz val="20"/>
      <color theme="0"/>
      <name val="Times New Roman"/>
      <family val="1"/>
    </font>
    <font>
      <sz val="9"/>
      <color theme="1"/>
      <name val="Calibri"/>
      <family val="2"/>
      <scheme val="minor"/>
    </font>
    <font>
      <b/>
      <sz val="15"/>
      <color theme="1"/>
      <name val="Times New Roman"/>
      <family val="1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16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6"/>
      <color theme="1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Dashed">
        <color theme="4"/>
      </left>
      <right/>
      <top style="mediumDashed">
        <color theme="4"/>
      </top>
      <bottom/>
      <diagonal/>
    </border>
    <border>
      <left/>
      <right/>
      <top style="mediumDashed">
        <color theme="4"/>
      </top>
      <bottom/>
      <diagonal/>
    </border>
    <border>
      <left/>
      <right style="mediumDashed">
        <color theme="4"/>
      </right>
      <top style="mediumDashed">
        <color theme="4"/>
      </top>
      <bottom/>
      <diagonal/>
    </border>
    <border>
      <left style="mediumDashed">
        <color theme="4"/>
      </left>
      <right/>
      <top/>
      <bottom/>
      <diagonal/>
    </border>
    <border>
      <left/>
      <right style="mediumDashed">
        <color theme="4"/>
      </right>
      <top/>
      <bottom/>
      <diagonal/>
    </border>
    <border>
      <left style="mediumDashed">
        <color theme="4"/>
      </left>
      <right/>
      <top/>
      <bottom style="mediumDashed">
        <color theme="4"/>
      </bottom>
      <diagonal/>
    </border>
    <border>
      <left/>
      <right style="mediumDashed">
        <color theme="4"/>
      </right>
      <top/>
      <bottom style="mediumDashed">
        <color theme="4"/>
      </bottom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double">
        <color auto="1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 style="thin">
        <color indexed="64"/>
      </top>
      <bottom style="mediumDashed">
        <color theme="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Dashed">
        <color theme="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25" fillId="0" borderId="0"/>
  </cellStyleXfs>
  <cellXfs count="190">
    <xf numFmtId="0" fontId="0" fillId="0" borderId="0" xfId="0"/>
    <xf numFmtId="0" fontId="0" fillId="3" borderId="0" xfId="0" applyFill="1"/>
    <xf numFmtId="0" fontId="3" fillId="0" borderId="0" xfId="0" applyFont="1" applyAlignment="1"/>
    <xf numFmtId="14" fontId="3" fillId="0" borderId="0" xfId="0" applyNumberFormat="1" applyFont="1" applyAlignment="1">
      <alignment horizontal="left" vertical="center"/>
    </xf>
    <xf numFmtId="0" fontId="7" fillId="2" borderId="1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4" borderId="0" xfId="0" applyFill="1" applyBorder="1"/>
    <xf numFmtId="0" fontId="0" fillId="4" borderId="0" xfId="1" applyNumberFormat="1" applyFont="1" applyFill="1" applyBorder="1" applyAlignment="1">
      <alignment horizontal="center"/>
    </xf>
    <xf numFmtId="0" fontId="0" fillId="4" borderId="0" xfId="0" applyFill="1" applyBorder="1" applyAlignment="1">
      <alignment horizontal="center"/>
    </xf>
    <xf numFmtId="0" fontId="0" fillId="4" borderId="1" xfId="0" applyFill="1" applyBorder="1" applyAlignment="1">
      <alignment horizontal="center" vertical="center"/>
    </xf>
    <xf numFmtId="43" fontId="0" fillId="4" borderId="1" xfId="0" applyNumberForma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1" fillId="0" borderId="0" xfId="0" applyFont="1"/>
    <xf numFmtId="0" fontId="9" fillId="2" borderId="18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 wrapText="1"/>
    </xf>
    <xf numFmtId="0" fontId="9" fillId="2" borderId="19" xfId="0" applyFont="1" applyFill="1" applyBorder="1" applyAlignment="1">
      <alignment horizontal="center" vertical="center"/>
    </xf>
    <xf numFmtId="0" fontId="10" fillId="2" borderId="7" xfId="0" applyFont="1" applyFill="1" applyBorder="1" applyAlignment="1">
      <alignment horizontal="center" vertical="center"/>
    </xf>
    <xf numFmtId="0" fontId="10" fillId="2" borderId="9" xfId="0" applyFont="1" applyFill="1" applyBorder="1" applyAlignment="1">
      <alignment horizontal="center" vertical="center"/>
    </xf>
    <xf numFmtId="0" fontId="10" fillId="2" borderId="19" xfId="0" applyFont="1" applyFill="1" applyBorder="1" applyAlignment="1">
      <alignment horizontal="center" vertical="center"/>
    </xf>
    <xf numFmtId="0" fontId="10" fillId="2" borderId="6" xfId="0" applyFont="1" applyFill="1" applyBorder="1" applyAlignment="1">
      <alignment horizontal="center" vertical="center"/>
    </xf>
    <xf numFmtId="43" fontId="10" fillId="2" borderId="6" xfId="1" applyNumberFormat="1" applyFont="1" applyFill="1" applyBorder="1" applyAlignment="1">
      <alignment vertical="center"/>
    </xf>
    <xf numFmtId="0" fontId="10" fillId="2" borderId="1" xfId="0" applyFont="1" applyFill="1" applyBorder="1" applyAlignment="1">
      <alignment horizontal="center" vertical="center"/>
    </xf>
    <xf numFmtId="43" fontId="10" fillId="0" borderId="1" xfId="1" applyNumberFormat="1" applyFont="1" applyBorder="1" applyAlignment="1">
      <alignment vertical="center"/>
    </xf>
    <xf numFmtId="164" fontId="10" fillId="0" borderId="1" xfId="1" applyNumberFormat="1" applyFont="1" applyBorder="1" applyAlignment="1">
      <alignment vertical="center"/>
    </xf>
    <xf numFmtId="0" fontId="10" fillId="2" borderId="2" xfId="0" applyFont="1" applyFill="1" applyBorder="1" applyAlignment="1">
      <alignment horizontal="center" vertical="center"/>
    </xf>
    <xf numFmtId="0" fontId="10" fillId="2" borderId="18" xfId="0" applyFont="1" applyFill="1" applyBorder="1" applyAlignment="1">
      <alignment horizontal="center" vertical="center"/>
    </xf>
    <xf numFmtId="164" fontId="10" fillId="0" borderId="18" xfId="1" applyNumberFormat="1" applyFont="1" applyBorder="1" applyAlignment="1">
      <alignment vertical="center"/>
    </xf>
    <xf numFmtId="164" fontId="10" fillId="0" borderId="2" xfId="1" applyNumberFormat="1" applyFont="1" applyBorder="1" applyAlignment="1">
      <alignment vertical="center"/>
    </xf>
    <xf numFmtId="0" fontId="10" fillId="2" borderId="13" xfId="0" applyFont="1" applyFill="1" applyBorder="1" applyAlignment="1">
      <alignment horizontal="center" vertical="center"/>
    </xf>
    <xf numFmtId="43" fontId="0" fillId="2" borderId="0" xfId="0" applyNumberFormat="1" applyFill="1"/>
    <xf numFmtId="0" fontId="0" fillId="2" borderId="0" xfId="0" applyFill="1"/>
    <xf numFmtId="0" fontId="8" fillId="0" borderId="0" xfId="0" applyFont="1" applyFill="1" applyBorder="1" applyAlignment="1"/>
    <xf numFmtId="0" fontId="0" fillId="4" borderId="30" xfId="0" applyFill="1" applyBorder="1" applyAlignment="1">
      <alignment horizontal="center" vertical="center"/>
    </xf>
    <xf numFmtId="43" fontId="0" fillId="0" borderId="0" xfId="0" applyNumberFormat="1" applyFill="1" applyBorder="1" applyAlignment="1">
      <alignment horizontal="center" vertical="center"/>
    </xf>
    <xf numFmtId="165" fontId="0" fillId="0" borderId="0" xfId="0" applyNumberFormat="1"/>
    <xf numFmtId="0" fontId="0" fillId="0" borderId="0" xfId="0" applyProtection="1"/>
    <xf numFmtId="0" fontId="3" fillId="0" borderId="0" xfId="0" applyFont="1" applyAlignment="1" applyProtection="1"/>
    <xf numFmtId="14" fontId="3" fillId="0" borderId="0" xfId="0" applyNumberFormat="1" applyFont="1" applyAlignment="1" applyProtection="1">
      <alignment horizontal="left" vertical="center"/>
    </xf>
    <xf numFmtId="0" fontId="0" fillId="7" borderId="31" xfId="0" applyFill="1" applyBorder="1" applyProtection="1"/>
    <xf numFmtId="0" fontId="0" fillId="7" borderId="34" xfId="0" applyFill="1" applyBorder="1" applyProtection="1"/>
    <xf numFmtId="0" fontId="0" fillId="7" borderId="1" xfId="0" applyFill="1" applyBorder="1" applyProtection="1"/>
    <xf numFmtId="0" fontId="0" fillId="7" borderId="33" xfId="0" applyFill="1" applyBorder="1" applyProtection="1">
      <protection hidden="1"/>
    </xf>
    <xf numFmtId="0" fontId="0" fillId="7" borderId="35" xfId="0" applyFill="1" applyBorder="1" applyProtection="1">
      <protection hidden="1"/>
    </xf>
    <xf numFmtId="0" fontId="0" fillId="7" borderId="36" xfId="0" applyFill="1" applyBorder="1" applyProtection="1">
      <protection hidden="1"/>
    </xf>
    <xf numFmtId="0" fontId="0" fillId="7" borderId="37" xfId="0" applyFill="1" applyBorder="1" applyProtection="1">
      <protection hidden="1"/>
    </xf>
    <xf numFmtId="0" fontId="0" fillId="7" borderId="1" xfId="0" applyFill="1" applyBorder="1" applyProtection="1">
      <protection locked="0"/>
    </xf>
    <xf numFmtId="0" fontId="0" fillId="0" borderId="0" xfId="0" applyProtection="1">
      <protection locked="0"/>
    </xf>
    <xf numFmtId="0" fontId="0" fillId="0" borderId="1" xfId="0" applyBorder="1" applyProtection="1"/>
    <xf numFmtId="0" fontId="13" fillId="7" borderId="32" xfId="0" applyFont="1" applyFill="1" applyBorder="1" applyProtection="1"/>
    <xf numFmtId="0" fontId="13" fillId="7" borderId="33" xfId="0" applyFont="1" applyFill="1" applyBorder="1" applyProtection="1"/>
    <xf numFmtId="0" fontId="13" fillId="0" borderId="0" xfId="0" applyFont="1" applyProtection="1"/>
    <xf numFmtId="0" fontId="13" fillId="7" borderId="31" xfId="0" applyFont="1" applyFill="1" applyBorder="1" applyProtection="1">
      <protection hidden="1"/>
    </xf>
    <xf numFmtId="0" fontId="13" fillId="7" borderId="32" xfId="0" applyFont="1" applyFill="1" applyBorder="1" applyProtection="1">
      <protection hidden="1"/>
    </xf>
    <xf numFmtId="0" fontId="13" fillId="7" borderId="35" xfId="0" applyFont="1" applyFill="1" applyBorder="1" applyProtection="1"/>
    <xf numFmtId="0" fontId="13" fillId="7" borderId="34" xfId="0" applyFont="1" applyFill="1" applyBorder="1" applyProtection="1">
      <protection hidden="1"/>
    </xf>
    <xf numFmtId="0" fontId="13" fillId="7" borderId="0" xfId="0" applyFont="1" applyFill="1" applyBorder="1" applyProtection="1"/>
    <xf numFmtId="0" fontId="15" fillId="7" borderId="29" xfId="0" applyFont="1" applyFill="1" applyBorder="1" applyAlignment="1" applyProtection="1">
      <alignment vertical="center"/>
    </xf>
    <xf numFmtId="0" fontId="15" fillId="7" borderId="0" xfId="0" applyFont="1" applyFill="1" applyBorder="1" applyAlignment="1" applyProtection="1">
      <alignment vertical="center"/>
    </xf>
    <xf numFmtId="0" fontId="15" fillId="7" borderId="20" xfId="0" applyFont="1" applyFill="1" applyBorder="1" applyAlignment="1" applyProtection="1">
      <alignment vertical="center"/>
    </xf>
    <xf numFmtId="0" fontId="13" fillId="7" borderId="0" xfId="0" applyFont="1" applyFill="1" applyBorder="1" applyAlignment="1" applyProtection="1">
      <alignment vertical="center"/>
    </xf>
    <xf numFmtId="0" fontId="15" fillId="7" borderId="29" xfId="0" applyFont="1" applyFill="1" applyBorder="1" applyAlignment="1" applyProtection="1">
      <alignment horizontal="left" vertical="center"/>
    </xf>
    <xf numFmtId="0" fontId="15" fillId="7" borderId="20" xfId="0" applyFont="1" applyFill="1" applyBorder="1" applyAlignment="1" applyProtection="1">
      <alignment horizontal="left" vertical="center"/>
    </xf>
    <xf numFmtId="0" fontId="13" fillId="7" borderId="0" xfId="0" applyFont="1" applyFill="1" applyBorder="1" applyAlignment="1" applyProtection="1">
      <alignment horizontal="left" vertical="center"/>
    </xf>
    <xf numFmtId="0" fontId="10" fillId="7" borderId="0" xfId="0" applyFont="1" applyFill="1" applyBorder="1" applyAlignment="1" applyProtection="1">
      <alignment vertical="center" wrapText="1"/>
      <protection hidden="1"/>
    </xf>
    <xf numFmtId="0" fontId="6" fillId="7" borderId="0" xfId="0" applyFont="1" applyFill="1" applyBorder="1" applyAlignment="1" applyProtection="1">
      <alignment vertical="center" wrapText="1"/>
      <protection hidden="1"/>
    </xf>
    <xf numFmtId="0" fontId="13" fillId="6" borderId="0" xfId="0" applyFont="1" applyFill="1" applyBorder="1" applyProtection="1"/>
    <xf numFmtId="43" fontId="13" fillId="6" borderId="0" xfId="0" applyNumberFormat="1" applyFont="1" applyFill="1" applyBorder="1" applyProtection="1"/>
    <xf numFmtId="0" fontId="13" fillId="0" borderId="0" xfId="0" applyFont="1"/>
    <xf numFmtId="0" fontId="13" fillId="7" borderId="37" xfId="0" applyFont="1" applyFill="1" applyBorder="1" applyProtection="1">
      <protection hidden="1"/>
    </xf>
    <xf numFmtId="0" fontId="13" fillId="7" borderId="36" xfId="0" applyFont="1" applyFill="1" applyBorder="1" applyProtection="1">
      <protection hidden="1"/>
    </xf>
    <xf numFmtId="0" fontId="18" fillId="2" borderId="30" xfId="0" applyFont="1" applyFill="1" applyBorder="1" applyAlignment="1" applyProtection="1">
      <alignment horizontal="center" vertical="center"/>
      <protection hidden="1"/>
    </xf>
    <xf numFmtId="0" fontId="18" fillId="2" borderId="21" xfId="0" applyFont="1" applyFill="1" applyBorder="1" applyAlignment="1" applyProtection="1">
      <alignment vertical="center"/>
      <protection hidden="1"/>
    </xf>
    <xf numFmtId="0" fontId="18" fillId="2" borderId="1" xfId="0" applyFont="1" applyFill="1" applyBorder="1" applyAlignment="1" applyProtection="1">
      <alignment horizontal="center" vertical="center"/>
      <protection hidden="1"/>
    </xf>
    <xf numFmtId="0" fontId="18" fillId="2" borderId="25" xfId="0" applyFont="1" applyFill="1" applyBorder="1" applyAlignment="1" applyProtection="1">
      <alignment horizontal="center" vertical="center"/>
      <protection hidden="1"/>
    </xf>
    <xf numFmtId="0" fontId="18" fillId="2" borderId="29" xfId="0" applyFont="1" applyFill="1" applyBorder="1" applyAlignment="1" applyProtection="1">
      <alignment vertical="center"/>
      <protection hidden="1"/>
    </xf>
    <xf numFmtId="44" fontId="18" fillId="2" borderId="1" xfId="3" applyFont="1" applyFill="1" applyBorder="1" applyAlignment="1" applyProtection="1">
      <alignment horizontal="center" vertical="center"/>
      <protection hidden="1"/>
    </xf>
    <xf numFmtId="0" fontId="17" fillId="7" borderId="0" xfId="0" applyFont="1" applyFill="1" applyBorder="1" applyAlignment="1" applyProtection="1">
      <alignment vertical="center" wrapText="1"/>
      <protection hidden="1"/>
    </xf>
    <xf numFmtId="0" fontId="0" fillId="0" borderId="0" xfId="0" applyFill="1" applyAlignment="1" applyProtection="1"/>
    <xf numFmtId="0" fontId="10" fillId="7" borderId="32" xfId="0" applyFont="1" applyFill="1" applyBorder="1" applyAlignment="1" applyProtection="1">
      <alignment vertical="center" wrapText="1"/>
      <protection hidden="1"/>
    </xf>
    <xf numFmtId="0" fontId="10" fillId="7" borderId="43" xfId="0" applyFont="1" applyFill="1" applyBorder="1" applyAlignment="1" applyProtection="1">
      <alignment vertical="center" wrapText="1"/>
      <protection hidden="1"/>
    </xf>
    <xf numFmtId="0" fontId="0" fillId="0" borderId="32" xfId="0" applyFill="1" applyBorder="1" applyAlignment="1" applyProtection="1">
      <alignment vertical="top" wrapText="1"/>
    </xf>
    <xf numFmtId="0" fontId="0" fillId="7" borderId="32" xfId="0" applyFill="1" applyBorder="1" applyProtection="1">
      <protection hidden="1"/>
    </xf>
    <xf numFmtId="0" fontId="0" fillId="7" borderId="0" xfId="0" applyFill="1" applyBorder="1" applyProtection="1">
      <protection hidden="1"/>
    </xf>
    <xf numFmtId="0" fontId="0" fillId="7" borderId="43" xfId="0" applyFill="1" applyBorder="1" applyProtection="1">
      <protection hidden="1"/>
    </xf>
    <xf numFmtId="0" fontId="18" fillId="7" borderId="0" xfId="0" applyFont="1" applyFill="1" applyBorder="1" applyAlignment="1" applyProtection="1">
      <alignment vertical="center" wrapText="1"/>
      <protection hidden="1"/>
    </xf>
    <xf numFmtId="0" fontId="18" fillId="7" borderId="0" xfId="0" applyFont="1" applyFill="1" applyBorder="1" applyProtection="1">
      <protection hidden="1"/>
    </xf>
    <xf numFmtId="0" fontId="18" fillId="7" borderId="0" xfId="0" applyFont="1" applyFill="1" applyBorder="1" applyAlignment="1" applyProtection="1">
      <alignment horizontal="center" vertical="center" wrapText="1"/>
      <protection hidden="1"/>
    </xf>
    <xf numFmtId="0" fontId="20" fillId="7" borderId="11" xfId="0" applyFont="1" applyFill="1" applyBorder="1" applyAlignment="1" applyProtection="1">
      <alignment horizontal="center" vertical="center"/>
      <protection hidden="1"/>
    </xf>
    <xf numFmtId="0" fontId="20" fillId="7" borderId="0" xfId="0" applyFont="1" applyFill="1" applyBorder="1" applyAlignment="1" applyProtection="1">
      <alignment horizontal="center" vertical="center"/>
      <protection hidden="1"/>
    </xf>
    <xf numFmtId="0" fontId="20" fillId="6" borderId="48" xfId="0" applyFont="1" applyFill="1" applyBorder="1" applyAlignment="1">
      <alignment horizontal="center" vertical="center"/>
    </xf>
    <xf numFmtId="0" fontId="20" fillId="6" borderId="21" xfId="0" applyFont="1" applyFill="1" applyBorder="1" applyAlignment="1">
      <alignment horizontal="center" vertical="center"/>
    </xf>
    <xf numFmtId="0" fontId="20" fillId="6" borderId="45" xfId="0" applyFont="1" applyFill="1" applyBorder="1" applyAlignment="1">
      <alignment horizontal="center" vertical="center"/>
    </xf>
    <xf numFmtId="0" fontId="15" fillId="7" borderId="34" xfId="0" applyFont="1" applyFill="1" applyBorder="1" applyAlignment="1" applyProtection="1">
      <alignment vertical="top" wrapText="1"/>
      <protection hidden="1"/>
    </xf>
    <xf numFmtId="0" fontId="15" fillId="7" borderId="0" xfId="0" applyFont="1" applyFill="1" applyBorder="1" applyAlignment="1" applyProtection="1">
      <alignment vertical="top" wrapText="1"/>
      <protection hidden="1"/>
    </xf>
    <xf numFmtId="0" fontId="15" fillId="7" borderId="42" xfId="0" applyFont="1" applyFill="1" applyBorder="1" applyAlignment="1" applyProtection="1">
      <alignment vertical="top" wrapText="1"/>
      <protection hidden="1"/>
    </xf>
    <xf numFmtId="0" fontId="0" fillId="6" borderId="0" xfId="0" applyFill="1" applyBorder="1" applyAlignment="1" applyProtection="1">
      <alignment vertical="top" wrapText="1"/>
    </xf>
    <xf numFmtId="0" fontId="0" fillId="0" borderId="0" xfId="0" applyFill="1" applyBorder="1" applyAlignment="1" applyProtection="1">
      <alignment vertical="top" wrapText="1"/>
    </xf>
    <xf numFmtId="0" fontId="22" fillId="7" borderId="0" xfId="0" applyFont="1" applyFill="1" applyBorder="1" applyProtection="1">
      <protection hidden="1"/>
    </xf>
    <xf numFmtId="0" fontId="11" fillId="0" borderId="0" xfId="0" applyFont="1" applyAlignment="1">
      <alignment vertical="center" wrapText="1"/>
    </xf>
    <xf numFmtId="10" fontId="0" fillId="0" borderId="0" xfId="2" applyNumberFormat="1" applyFont="1"/>
    <xf numFmtId="0" fontId="23" fillId="0" borderId="0" xfId="0" applyFont="1" applyAlignment="1">
      <alignment vertical="center" wrapText="1"/>
    </xf>
    <xf numFmtId="0" fontId="24" fillId="0" borderId="0" xfId="0" applyFont="1"/>
    <xf numFmtId="2" fontId="0" fillId="0" borderId="0" xfId="0" applyNumberFormat="1"/>
    <xf numFmtId="0" fontId="3" fillId="0" borderId="0" xfId="0" applyFont="1"/>
    <xf numFmtId="166" fontId="0" fillId="0" borderId="0" xfId="0" applyNumberFormat="1"/>
    <xf numFmtId="14" fontId="0" fillId="0" borderId="0" xfId="0" applyNumberFormat="1"/>
    <xf numFmtId="0" fontId="18" fillId="0" borderId="0" xfId="0" applyFont="1" applyAlignment="1">
      <alignment horizontal="center"/>
    </xf>
    <xf numFmtId="0" fontId="18" fillId="0" borderId="0" xfId="0" applyFont="1"/>
    <xf numFmtId="2" fontId="18" fillId="0" borderId="0" xfId="0" applyNumberFormat="1" applyFont="1" applyAlignment="1">
      <alignment horizontal="center"/>
    </xf>
    <xf numFmtId="2" fontId="18" fillId="0" borderId="0" xfId="0" applyNumberFormat="1" applyFont="1"/>
    <xf numFmtId="0" fontId="24" fillId="0" borderId="0" xfId="0" applyFont="1" applyAlignment="1">
      <alignment horizontal="center"/>
    </xf>
    <xf numFmtId="0" fontId="26" fillId="0" borderId="0" xfId="0" applyFont="1"/>
    <xf numFmtId="2" fontId="26" fillId="0" borderId="0" xfId="0" applyNumberFormat="1" applyFont="1"/>
    <xf numFmtId="2" fontId="27" fillId="0" borderId="0" xfId="0" applyNumberFormat="1" applyFont="1"/>
    <xf numFmtId="8" fontId="0" fillId="0" borderId="0" xfId="0" applyNumberFormat="1"/>
    <xf numFmtId="0" fontId="2" fillId="0" borderId="0" xfId="0" applyFont="1"/>
    <xf numFmtId="0" fontId="2" fillId="0" borderId="0" xfId="0" applyFont="1" applyBorder="1" applyAlignment="1" applyProtection="1"/>
    <xf numFmtId="0" fontId="2" fillId="0" borderId="0" xfId="0" applyFont="1" applyProtection="1"/>
    <xf numFmtId="167" fontId="0" fillId="0" borderId="0" xfId="0" applyNumberFormat="1" applyAlignment="1">
      <alignment horizontal="center"/>
    </xf>
    <xf numFmtId="167" fontId="19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/>
    </xf>
    <xf numFmtId="2" fontId="0" fillId="0" borderId="0" xfId="0" applyNumberFormat="1" applyAlignment="1">
      <alignment horizontal="center"/>
    </xf>
    <xf numFmtId="2" fontId="24" fillId="0" borderId="0" xfId="0" applyNumberFormat="1" applyFont="1" applyAlignment="1">
      <alignment horizontal="center"/>
    </xf>
    <xf numFmtId="0" fontId="18" fillId="6" borderId="0" xfId="0" applyFont="1" applyFill="1" applyAlignment="1">
      <alignment horizontal="center"/>
    </xf>
    <xf numFmtId="0" fontId="28" fillId="0" borderId="0" xfId="0" applyFont="1"/>
    <xf numFmtId="2" fontId="26" fillId="0" borderId="0" xfId="0" applyNumberFormat="1" applyFont="1" applyAlignment="1">
      <alignment horizontal="center"/>
    </xf>
    <xf numFmtId="0" fontId="26" fillId="0" borderId="0" xfId="0" applyFont="1" applyAlignment="1">
      <alignment horizontal="center"/>
    </xf>
    <xf numFmtId="0" fontId="2" fillId="0" borderId="0" xfId="0" applyFont="1" applyBorder="1" applyAlignment="1" applyProtection="1">
      <alignment horizontal="center"/>
    </xf>
    <xf numFmtId="44" fontId="20" fillId="7" borderId="0" xfId="3" applyFont="1" applyFill="1" applyBorder="1" applyAlignment="1" applyProtection="1">
      <alignment horizontal="center" vertical="center"/>
      <protection hidden="1"/>
    </xf>
    <xf numFmtId="44" fontId="20" fillId="7" borderId="42" xfId="3" applyFont="1" applyFill="1" applyBorder="1" applyAlignment="1" applyProtection="1">
      <alignment horizontal="center" vertical="center"/>
      <protection hidden="1"/>
    </xf>
    <xf numFmtId="0" fontId="21" fillId="8" borderId="0" xfId="0" applyFont="1" applyFill="1" applyBorder="1" applyAlignment="1" applyProtection="1">
      <alignment horizontal="center" vertical="center"/>
    </xf>
    <xf numFmtId="0" fontId="15" fillId="7" borderId="34" xfId="0" applyFont="1" applyFill="1" applyBorder="1" applyAlignment="1" applyProtection="1">
      <alignment horizontal="left" vertical="top"/>
      <protection hidden="1"/>
    </xf>
    <xf numFmtId="0" fontId="15" fillId="7" borderId="0" xfId="0" applyFont="1" applyFill="1" applyBorder="1" applyAlignment="1" applyProtection="1">
      <alignment horizontal="left" vertical="top"/>
      <protection hidden="1"/>
    </xf>
    <xf numFmtId="0" fontId="15" fillId="7" borderId="42" xfId="0" applyFont="1" applyFill="1" applyBorder="1" applyAlignment="1" applyProtection="1">
      <alignment horizontal="left" vertical="top"/>
      <protection hidden="1"/>
    </xf>
    <xf numFmtId="0" fontId="15" fillId="7" borderId="34" xfId="0" applyFont="1" applyFill="1" applyBorder="1" applyAlignment="1" applyProtection="1">
      <alignment horizontal="left"/>
      <protection hidden="1"/>
    </xf>
    <xf numFmtId="0" fontId="15" fillId="7" borderId="0" xfId="0" applyFont="1" applyFill="1" applyBorder="1" applyAlignment="1" applyProtection="1">
      <alignment horizontal="left"/>
      <protection hidden="1"/>
    </xf>
    <xf numFmtId="0" fontId="15" fillId="7" borderId="34" xfId="0" applyFont="1" applyFill="1" applyBorder="1" applyAlignment="1" applyProtection="1">
      <alignment horizontal="left" vertical="top" wrapText="1"/>
      <protection hidden="1"/>
    </xf>
    <xf numFmtId="0" fontId="15" fillId="7" borderId="0" xfId="0" applyFont="1" applyFill="1" applyBorder="1" applyAlignment="1" applyProtection="1">
      <alignment horizontal="left" vertical="top" wrapText="1"/>
      <protection hidden="1"/>
    </xf>
    <xf numFmtId="0" fontId="15" fillId="7" borderId="42" xfId="0" applyFont="1" applyFill="1" applyBorder="1" applyAlignment="1" applyProtection="1">
      <alignment horizontal="left" vertical="top" wrapText="1"/>
      <protection hidden="1"/>
    </xf>
    <xf numFmtId="0" fontId="0" fillId="0" borderId="44" xfId="0" applyBorder="1" applyAlignment="1" applyProtection="1">
      <alignment horizontal="left" vertical="top" wrapText="1"/>
    </xf>
    <xf numFmtId="0" fontId="0" fillId="0" borderId="0" xfId="0" applyBorder="1" applyAlignment="1" applyProtection="1">
      <alignment horizontal="left" vertical="top" wrapText="1"/>
    </xf>
    <xf numFmtId="0" fontId="20" fillId="7" borderId="3" xfId="0" applyFont="1" applyFill="1" applyBorder="1" applyAlignment="1" applyProtection="1">
      <alignment horizontal="center"/>
      <protection hidden="1"/>
    </xf>
    <xf numFmtId="0" fontId="20" fillId="7" borderId="46" xfId="0" applyFont="1" applyFill="1" applyBorder="1" applyAlignment="1" applyProtection="1">
      <alignment horizontal="center"/>
      <protection hidden="1"/>
    </xf>
    <xf numFmtId="44" fontId="20" fillId="7" borderId="27" xfId="3" applyFont="1" applyFill="1" applyBorder="1" applyAlignment="1" applyProtection="1">
      <alignment horizontal="center" vertical="center"/>
      <protection hidden="1"/>
    </xf>
    <xf numFmtId="44" fontId="20" fillId="7" borderId="47" xfId="3" applyFont="1" applyFill="1" applyBorder="1" applyAlignment="1" applyProtection="1">
      <alignment horizontal="center" vertical="center"/>
      <protection hidden="1"/>
    </xf>
    <xf numFmtId="0" fontId="20" fillId="7" borderId="40" xfId="0" applyFont="1" applyFill="1" applyBorder="1" applyAlignment="1" applyProtection="1">
      <alignment horizontal="center"/>
      <protection hidden="1"/>
    </xf>
    <xf numFmtId="0" fontId="20" fillId="7" borderId="26" xfId="0" applyFont="1" applyFill="1" applyBorder="1" applyAlignment="1" applyProtection="1">
      <alignment horizontal="center"/>
      <protection hidden="1"/>
    </xf>
    <xf numFmtId="0" fontId="20" fillId="7" borderId="28" xfId="0" applyFont="1" applyFill="1" applyBorder="1" applyAlignment="1" applyProtection="1">
      <alignment horizontal="center"/>
      <protection hidden="1"/>
    </xf>
    <xf numFmtId="0" fontId="2" fillId="0" borderId="44" xfId="0" applyFont="1" applyBorder="1" applyAlignment="1" applyProtection="1">
      <alignment horizontal="center"/>
    </xf>
    <xf numFmtId="0" fontId="2" fillId="0" borderId="0" xfId="0" applyFont="1" applyAlignment="1" applyProtection="1">
      <alignment horizontal="center"/>
    </xf>
    <xf numFmtId="0" fontId="14" fillId="8" borderId="29" xfId="0" applyFont="1" applyFill="1" applyBorder="1" applyAlignment="1" applyProtection="1">
      <alignment horizontal="center" vertical="center"/>
    </xf>
    <xf numFmtId="0" fontId="15" fillId="6" borderId="1" xfId="0" applyFont="1" applyFill="1" applyBorder="1" applyAlignment="1" applyProtection="1">
      <alignment horizontal="center" vertical="center"/>
    </xf>
    <xf numFmtId="0" fontId="16" fillId="6" borderId="1" xfId="0" applyFont="1" applyFill="1" applyBorder="1" applyAlignment="1" applyProtection="1">
      <alignment horizontal="center" vertical="center"/>
    </xf>
    <xf numFmtId="0" fontId="13" fillId="6" borderId="0" xfId="0" applyFont="1" applyFill="1" applyBorder="1" applyAlignment="1" applyProtection="1">
      <alignment horizontal="center"/>
      <protection hidden="1"/>
    </xf>
    <xf numFmtId="44" fontId="20" fillId="7" borderId="3" xfId="3" applyFont="1" applyFill="1" applyBorder="1" applyAlignment="1" applyProtection="1">
      <alignment horizontal="center" vertical="center"/>
      <protection hidden="1"/>
    </xf>
    <xf numFmtId="44" fontId="20" fillId="7" borderId="46" xfId="3" applyFont="1" applyFill="1" applyBorder="1" applyAlignment="1" applyProtection="1">
      <alignment horizontal="center" vertical="center"/>
      <protection hidden="1"/>
    </xf>
    <xf numFmtId="44" fontId="11" fillId="7" borderId="0" xfId="3" applyFont="1" applyFill="1" applyBorder="1" applyAlignment="1" applyProtection="1">
      <alignment horizontal="center" vertical="center"/>
      <protection hidden="1"/>
    </xf>
    <xf numFmtId="44" fontId="11" fillId="7" borderId="42" xfId="3" applyFont="1" applyFill="1" applyBorder="1" applyAlignment="1" applyProtection="1">
      <alignment horizontal="center" vertical="center"/>
      <protection hidden="1"/>
    </xf>
    <xf numFmtId="0" fontId="10" fillId="7" borderId="0" xfId="0" applyFont="1" applyFill="1" applyBorder="1" applyAlignment="1" applyProtection="1">
      <alignment horizontal="left" vertical="center" wrapText="1"/>
      <protection hidden="1"/>
    </xf>
    <xf numFmtId="0" fontId="20" fillId="7" borderId="44" xfId="0" applyFont="1" applyFill="1" applyBorder="1" applyAlignment="1" applyProtection="1">
      <alignment horizontal="center"/>
      <protection hidden="1"/>
    </xf>
    <xf numFmtId="0" fontId="20" fillId="7" borderId="38" xfId="0" applyFont="1" applyFill="1" applyBorder="1" applyAlignment="1" applyProtection="1">
      <alignment horizontal="center"/>
      <protection hidden="1"/>
    </xf>
    <xf numFmtId="0" fontId="20" fillId="7" borderId="39" xfId="0" applyFont="1" applyFill="1" applyBorder="1" applyAlignment="1" applyProtection="1">
      <alignment horizontal="center"/>
      <protection hidden="1"/>
    </xf>
    <xf numFmtId="0" fontId="6" fillId="7" borderId="41" xfId="0" applyFont="1" applyFill="1" applyBorder="1" applyAlignment="1" applyProtection="1">
      <alignment horizontal="center" vertical="top"/>
      <protection hidden="1"/>
    </xf>
    <xf numFmtId="0" fontId="0" fillId="0" borderId="1" xfId="0" applyBorder="1" applyAlignment="1" applyProtection="1">
      <alignment horizontal="center"/>
    </xf>
    <xf numFmtId="0" fontId="15" fillId="6" borderId="30" xfId="0" applyFont="1" applyFill="1" applyBorder="1" applyAlignment="1" applyProtection="1">
      <alignment horizontal="center" vertical="center"/>
    </xf>
    <xf numFmtId="0" fontId="15" fillId="6" borderId="21" xfId="0" applyFont="1" applyFill="1" applyBorder="1" applyAlignment="1" applyProtection="1">
      <alignment horizontal="center" vertical="center"/>
    </xf>
    <xf numFmtId="0" fontId="13" fillId="7" borderId="0" xfId="0" applyFont="1" applyFill="1" applyBorder="1" applyAlignment="1" applyProtection="1">
      <alignment horizontal="center" vertical="center" wrapText="1"/>
    </xf>
    <xf numFmtId="0" fontId="20" fillId="7" borderId="0" xfId="0" applyFont="1" applyFill="1" applyBorder="1" applyAlignment="1" applyProtection="1">
      <alignment horizontal="center"/>
      <protection hidden="1"/>
    </xf>
    <xf numFmtId="0" fontId="0" fillId="6" borderId="0" xfId="0" applyFill="1" applyBorder="1" applyAlignment="1" applyProtection="1">
      <alignment horizontal="left" vertical="top" wrapText="1"/>
    </xf>
    <xf numFmtId="0" fontId="0" fillId="6" borderId="0" xfId="0" applyFill="1" applyBorder="1" applyAlignment="1" applyProtection="1">
      <alignment horizontal="center" vertical="top" wrapText="1"/>
    </xf>
    <xf numFmtId="0" fontId="15" fillId="6" borderId="20" xfId="0" applyFont="1" applyFill="1" applyBorder="1" applyAlignment="1" applyProtection="1">
      <alignment horizontal="center" vertical="center"/>
    </xf>
    <xf numFmtId="0" fontId="13" fillId="7" borderId="0" xfId="0" applyFont="1" applyFill="1" applyBorder="1" applyAlignment="1" applyProtection="1">
      <alignment horizontal="center"/>
      <protection hidden="1"/>
    </xf>
    <xf numFmtId="0" fontId="6" fillId="7" borderId="43" xfId="0" applyFont="1" applyFill="1" applyBorder="1" applyAlignment="1" applyProtection="1">
      <alignment horizontal="center" vertical="top"/>
      <protection hidden="1"/>
    </xf>
    <xf numFmtId="0" fontId="11" fillId="0" borderId="0" xfId="0" applyFont="1" applyAlignment="1">
      <alignment horizontal="center" vertical="center" wrapText="1"/>
    </xf>
    <xf numFmtId="0" fontId="10" fillId="2" borderId="14" xfId="0" applyFont="1" applyFill="1" applyBorder="1" applyAlignment="1">
      <alignment horizontal="center" vertical="center" wrapText="1"/>
    </xf>
    <xf numFmtId="0" fontId="10" fillId="2" borderId="15" xfId="0" applyFont="1" applyFill="1" applyBorder="1" applyAlignment="1">
      <alignment horizontal="center" vertical="center" wrapText="1"/>
    </xf>
    <xf numFmtId="0" fontId="10" fillId="2" borderId="16" xfId="0" applyFont="1" applyFill="1" applyBorder="1" applyAlignment="1">
      <alignment horizontal="center" vertical="center" wrapText="1"/>
    </xf>
    <xf numFmtId="0" fontId="10" fillId="2" borderId="17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8" fillId="5" borderId="29" xfId="0" applyFont="1" applyFill="1" applyBorder="1" applyAlignment="1">
      <alignment horizontal="center"/>
    </xf>
    <xf numFmtId="0" fontId="9" fillId="2" borderId="4" xfId="0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9" fillId="2" borderId="22" xfId="0" applyFont="1" applyFill="1" applyBorder="1" applyAlignment="1">
      <alignment horizontal="center" vertical="center"/>
    </xf>
    <xf numFmtId="0" fontId="9" fillId="2" borderId="23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horizontal="center" vertical="center"/>
    </xf>
    <xf numFmtId="0" fontId="10" fillId="2" borderId="4" xfId="0" applyFont="1" applyFill="1" applyBorder="1" applyAlignment="1">
      <alignment horizontal="center" vertical="center" wrapText="1"/>
    </xf>
    <xf numFmtId="0" fontId="10" fillId="2" borderId="8" xfId="0" applyFont="1" applyFill="1" applyBorder="1" applyAlignment="1">
      <alignment horizontal="center" vertical="center" wrapText="1"/>
    </xf>
  </cellXfs>
  <cellStyles count="5">
    <cellStyle name="Moeda" xfId="3" builtinId="4"/>
    <cellStyle name="Normal" xfId="0" builtinId="0"/>
    <cellStyle name="Normal 2 2" xfId="4" xr:uid="{00000000-0005-0000-0000-000002000000}"/>
    <cellStyle name="Porcentagem" xfId="2" builtinId="5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microsoft.com/office/2006/relationships/vbaProject" Target="vbaProject.bin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emf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emf"/><Relationship Id="rId5" Type="http://schemas.openxmlformats.org/officeDocument/2006/relationships/image" Target="../media/image7.emf"/><Relationship Id="rId4" Type="http://schemas.openxmlformats.org/officeDocument/2006/relationships/image" Target="../media/image6.png"/><Relationship Id="rId9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file:///U:\COORD%20ECONOMICA\Ger_Tarifas\Banco%20de%20Dados\Imagens\arsaemg.pn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163285</xdr:colOff>
      <xdr:row>12</xdr:row>
      <xdr:rowOff>81642</xdr:rowOff>
    </xdr:from>
    <xdr:to>
      <xdr:col>19</xdr:col>
      <xdr:colOff>979713</xdr:colOff>
      <xdr:row>15</xdr:row>
      <xdr:rowOff>15875</xdr:rowOff>
    </xdr:to>
    <xdr:sp macro="[0]!Multicategorias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433160" y="3304267"/>
          <a:ext cx="2737303" cy="775608"/>
        </a:xfrm>
        <a:prstGeom prst="rect">
          <a:avLst/>
        </a:prstGeom>
        <a:ln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2000">
              <a:solidFill>
                <a:schemeClr val="bg1"/>
              </a:solidFill>
            </a:rPr>
            <a:t>Clique</a:t>
          </a:r>
          <a:r>
            <a:rPr lang="pt-BR" sz="2000" baseline="0">
              <a:solidFill>
                <a:schemeClr val="bg1"/>
              </a:solidFill>
            </a:rPr>
            <a:t> aqui para Calcula</a:t>
          </a:r>
          <a:r>
            <a:rPr lang="pt-BR" sz="2000">
              <a:solidFill>
                <a:schemeClr val="bg1"/>
              </a:solidFill>
            </a:rPr>
            <a:t>r</a:t>
          </a:r>
        </a:p>
      </xdr:txBody>
    </xdr:sp>
    <xdr:clientData/>
  </xdr:twoCellAnchor>
  <xdr:twoCellAnchor editAs="oneCell">
    <xdr:from>
      <xdr:col>21</xdr:col>
      <xdr:colOff>545797</xdr:colOff>
      <xdr:row>22</xdr:row>
      <xdr:rowOff>31748</xdr:rowOff>
    </xdr:from>
    <xdr:to>
      <xdr:col>22</xdr:col>
      <xdr:colOff>337456</xdr:colOff>
      <xdr:row>23</xdr:row>
      <xdr:rowOff>175983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19690" y="5420177"/>
          <a:ext cx="1097945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20</xdr:col>
      <xdr:colOff>1</xdr:colOff>
      <xdr:row>6</xdr:row>
      <xdr:rowOff>220672</xdr:rowOff>
    </xdr:from>
    <xdr:to>
      <xdr:col>21</xdr:col>
      <xdr:colOff>190500</xdr:colOff>
      <xdr:row>8</xdr:row>
      <xdr:rowOff>122464</xdr:rowOff>
    </xdr:to>
    <xdr:sp macro="[0]!SoAgua" textlink="">
      <xdr:nvSpPr>
        <xdr:cNvPr id="2" name="CaixaDeText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3076465" y="1418101"/>
          <a:ext cx="1646464" cy="514113"/>
        </a:xfrm>
        <a:prstGeom prst="rect">
          <a:avLst/>
        </a:prstGeom>
        <a:ln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300"/>
            <a:t>Só Água</a:t>
          </a:r>
        </a:p>
      </xdr:txBody>
    </xdr:sp>
    <xdr:clientData/>
  </xdr:twoCellAnchor>
  <xdr:twoCellAnchor>
    <xdr:from>
      <xdr:col>21</xdr:col>
      <xdr:colOff>285750</xdr:colOff>
      <xdr:row>6</xdr:row>
      <xdr:rowOff>204107</xdr:rowOff>
    </xdr:from>
    <xdr:to>
      <xdr:col>22</xdr:col>
      <xdr:colOff>734785</xdr:colOff>
      <xdr:row>8</xdr:row>
      <xdr:rowOff>122464</xdr:rowOff>
    </xdr:to>
    <xdr:sp macro="[0]!AguaeEsgoto" textlink="">
      <xdr:nvSpPr>
        <xdr:cNvPr id="4" name="CaixaDeTexto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5334000" y="1496786"/>
          <a:ext cx="1755321" cy="530678"/>
        </a:xfrm>
        <a:prstGeom prst="rect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300"/>
            <a:t>Água e Esgoto</a:t>
          </a:r>
        </a:p>
      </xdr:txBody>
    </xdr:sp>
    <xdr:clientData/>
  </xdr:twoCellAnchor>
  <xdr:twoCellAnchor>
    <xdr:from>
      <xdr:col>22</xdr:col>
      <xdr:colOff>843643</xdr:colOff>
      <xdr:row>6</xdr:row>
      <xdr:rowOff>204108</xdr:rowOff>
    </xdr:from>
    <xdr:to>
      <xdr:col>24</xdr:col>
      <xdr:colOff>244929</xdr:colOff>
      <xdr:row>8</xdr:row>
      <xdr:rowOff>136070</xdr:rowOff>
    </xdr:to>
    <xdr:sp macro="[0]!Esgoto" textlink="">
      <xdr:nvSpPr>
        <xdr:cNvPr id="6" name="CaixaDeTexto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7198179" y="1496787"/>
          <a:ext cx="1973036" cy="544283"/>
        </a:xfrm>
        <a:prstGeom prst="rect">
          <a:avLst/>
        </a:prstGeom>
        <a:ln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300"/>
            <a:t>Esgoto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571499</xdr:colOff>
      <xdr:row>52</xdr:row>
      <xdr:rowOff>95251</xdr:rowOff>
    </xdr:from>
    <xdr:to>
      <xdr:col>16</xdr:col>
      <xdr:colOff>2721</xdr:colOff>
      <xdr:row>79</xdr:row>
      <xdr:rowOff>136072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35973F6E-47BA-4B7D-BB2A-99DFDAEF2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20785" y="10123715"/>
          <a:ext cx="7160079" cy="5810250"/>
        </a:xfrm>
        <a:prstGeom prst="rect">
          <a:avLst/>
        </a:prstGeom>
      </xdr:spPr>
    </xdr:pic>
    <xdr:clientData/>
  </xdr:twoCellAnchor>
  <xdr:twoCellAnchor>
    <xdr:from>
      <xdr:col>14</xdr:col>
      <xdr:colOff>54429</xdr:colOff>
      <xdr:row>26</xdr:row>
      <xdr:rowOff>68035</xdr:rowOff>
    </xdr:from>
    <xdr:to>
      <xdr:col>17</xdr:col>
      <xdr:colOff>149679</xdr:colOff>
      <xdr:row>28</xdr:row>
      <xdr:rowOff>54428</xdr:rowOff>
    </xdr:to>
    <xdr:cxnSp macro="">
      <xdr:nvCxnSpPr>
        <xdr:cNvPr id="2" name="Conector de seta reta 5">
          <a:extLst>
            <a:ext uri="{FF2B5EF4-FFF2-40B4-BE49-F238E27FC236}">
              <a16:creationId xmlns:a16="http://schemas.microsoft.com/office/drawing/2014/main" id="{C099AD7B-F540-4185-B5DE-297093E9F600}"/>
            </a:ext>
          </a:extLst>
        </xdr:cNvPr>
        <xdr:cNvCxnSpPr/>
      </xdr:nvCxnSpPr>
      <xdr:spPr>
        <a:xfrm>
          <a:off x="8969829" y="4887685"/>
          <a:ext cx="1924050" cy="367393"/>
        </a:xfrm>
        <a:prstGeom prst="straightConnector1">
          <a:avLst/>
        </a:prstGeom>
        <a:ln>
          <a:headEnd type="triangl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585107</xdr:colOff>
      <xdr:row>30</xdr:row>
      <xdr:rowOff>-1</xdr:rowOff>
    </xdr:from>
    <xdr:to>
      <xdr:col>19</xdr:col>
      <xdr:colOff>272142</xdr:colOff>
      <xdr:row>33</xdr:row>
      <xdr:rowOff>108856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1D305A0-705D-4947-8012-AD46840F3B50}"/>
            </a:ext>
          </a:extLst>
        </xdr:cNvPr>
        <xdr:cNvSpPr txBox="1"/>
      </xdr:nvSpPr>
      <xdr:spPr>
        <a:xfrm>
          <a:off x="10110107" y="5581649"/>
          <a:ext cx="2706460" cy="68035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pPr algn="ctr"/>
          <a:r>
            <a:rPr lang="pt-BR" sz="1100"/>
            <a:t>Esta</a:t>
          </a:r>
          <a:r>
            <a:rPr lang="pt-BR" sz="1100" baseline="0"/>
            <a:t> informação deverá ser preenchida no item 1, referente ao volume total consumido</a:t>
          </a:r>
          <a:endParaRPr lang="pt-BR" sz="1100"/>
        </a:p>
      </xdr:txBody>
    </xdr:sp>
    <xdr:clientData/>
  </xdr:twoCellAnchor>
  <xdr:twoCellAnchor>
    <xdr:from>
      <xdr:col>1</xdr:col>
      <xdr:colOff>231322</xdr:colOff>
      <xdr:row>21</xdr:row>
      <xdr:rowOff>163285</xdr:rowOff>
    </xdr:from>
    <xdr:to>
      <xdr:col>4</xdr:col>
      <xdr:colOff>530678</xdr:colOff>
      <xdr:row>30</xdr:row>
      <xdr:rowOff>122464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4619626B-F368-47B3-A50D-E98C90776D45}"/>
            </a:ext>
          </a:extLst>
        </xdr:cNvPr>
        <xdr:cNvSpPr txBox="1"/>
      </xdr:nvSpPr>
      <xdr:spPr>
        <a:xfrm>
          <a:off x="840922" y="4030435"/>
          <a:ext cx="2128156" cy="167367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pPr algn="ctr"/>
          <a:r>
            <a:rPr lang="pt-BR" sz="1100"/>
            <a:t>Caso</a:t>
          </a:r>
          <a:r>
            <a:rPr lang="pt-BR" sz="1100" baseline="0"/>
            <a:t> a quantidade de unidades atendidas seja igual para água e esgoto, preencha o simulador apenas com os valores de um dos serviços (não some unidades de água com esgoto). Caso seja diferente, faça o cálculo separadamente para cada serviço.</a:t>
          </a:r>
        </a:p>
      </xdr:txBody>
    </xdr:sp>
    <xdr:clientData/>
  </xdr:twoCellAnchor>
  <xdr:twoCellAnchor>
    <xdr:from>
      <xdr:col>1</xdr:col>
      <xdr:colOff>176892</xdr:colOff>
      <xdr:row>59</xdr:row>
      <xdr:rowOff>0</xdr:rowOff>
    </xdr:from>
    <xdr:to>
      <xdr:col>4</xdr:col>
      <xdr:colOff>476248</xdr:colOff>
      <xdr:row>61</xdr:row>
      <xdr:rowOff>136072</xdr:rowOff>
    </xdr:to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FD4806FD-BA44-4B3D-9479-8539248FC082}"/>
            </a:ext>
          </a:extLst>
        </xdr:cNvPr>
        <xdr:cNvSpPr txBox="1"/>
      </xdr:nvSpPr>
      <xdr:spPr>
        <a:xfrm>
          <a:off x="789213" y="11715750"/>
          <a:ext cx="2136321" cy="68035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pPr algn="ctr"/>
          <a:r>
            <a:rPr lang="pt-BR" sz="1100"/>
            <a:t>Os serviços oferecidos</a:t>
          </a:r>
          <a:r>
            <a:rPr lang="pt-BR" sz="1100" baseline="0"/>
            <a:t> para o usuário são encontrados aqui.</a:t>
          </a:r>
          <a:endParaRPr lang="pt-BR" sz="1100"/>
        </a:p>
      </xdr:txBody>
    </xdr:sp>
    <xdr:clientData/>
  </xdr:twoCellAnchor>
  <xdr:twoCellAnchor>
    <xdr:from>
      <xdr:col>17</xdr:col>
      <xdr:colOff>299359</xdr:colOff>
      <xdr:row>28</xdr:row>
      <xdr:rowOff>13608</xdr:rowOff>
    </xdr:from>
    <xdr:to>
      <xdr:col>17</xdr:col>
      <xdr:colOff>557895</xdr:colOff>
      <xdr:row>29</xdr:row>
      <xdr:rowOff>108858</xdr:rowOff>
    </xdr:to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id="{4654B40A-ED4D-4A2A-8E02-3AEDFD5D7971}"/>
            </a:ext>
          </a:extLst>
        </xdr:cNvPr>
        <xdr:cNvSpPr txBox="1"/>
      </xdr:nvSpPr>
      <xdr:spPr>
        <a:xfrm>
          <a:off x="11043559" y="5214258"/>
          <a:ext cx="258536" cy="2857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400" b="1"/>
            <a:t>1</a:t>
          </a:r>
        </a:p>
      </xdr:txBody>
    </xdr:sp>
    <xdr:clientData/>
  </xdr:twoCellAnchor>
  <xdr:twoCellAnchor>
    <xdr:from>
      <xdr:col>2</xdr:col>
      <xdr:colOff>585107</xdr:colOff>
      <xdr:row>19</xdr:row>
      <xdr:rowOff>122462</xdr:rowOff>
    </xdr:from>
    <xdr:to>
      <xdr:col>3</xdr:col>
      <xdr:colOff>231322</xdr:colOff>
      <xdr:row>21</xdr:row>
      <xdr:rowOff>27212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9EB4234C-ECEE-4079-8B36-AEE67E6B6767}"/>
            </a:ext>
          </a:extLst>
        </xdr:cNvPr>
        <xdr:cNvSpPr txBox="1"/>
      </xdr:nvSpPr>
      <xdr:spPr>
        <a:xfrm>
          <a:off x="1804307" y="3608612"/>
          <a:ext cx="255815" cy="2857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400" b="1"/>
            <a:t>3</a:t>
          </a:r>
        </a:p>
      </xdr:txBody>
    </xdr:sp>
    <xdr:clientData/>
  </xdr:twoCellAnchor>
  <xdr:twoCellAnchor>
    <xdr:from>
      <xdr:col>1</xdr:col>
      <xdr:colOff>421822</xdr:colOff>
      <xdr:row>56</xdr:row>
      <xdr:rowOff>68036</xdr:rowOff>
    </xdr:from>
    <xdr:to>
      <xdr:col>2</xdr:col>
      <xdr:colOff>68036</xdr:colOff>
      <xdr:row>57</xdr:row>
      <xdr:rowOff>163286</xdr:rowOff>
    </xdr:to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id="{CF8F61B1-092E-475D-A47F-9FE906CC436E}"/>
            </a:ext>
          </a:extLst>
        </xdr:cNvPr>
        <xdr:cNvSpPr txBox="1"/>
      </xdr:nvSpPr>
      <xdr:spPr>
        <a:xfrm>
          <a:off x="1031422" y="10812236"/>
          <a:ext cx="255814" cy="2857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400" b="1"/>
            <a:t>2</a:t>
          </a:r>
        </a:p>
      </xdr:txBody>
    </xdr:sp>
    <xdr:clientData/>
  </xdr:twoCellAnchor>
  <xdr:twoCellAnchor>
    <xdr:from>
      <xdr:col>16</xdr:col>
      <xdr:colOff>95251</xdr:colOff>
      <xdr:row>57</xdr:row>
      <xdr:rowOff>176893</xdr:rowOff>
    </xdr:from>
    <xdr:to>
      <xdr:col>19</xdr:col>
      <xdr:colOff>381002</xdr:colOff>
      <xdr:row>61</xdr:row>
      <xdr:rowOff>272142</xdr:rowOff>
    </xdr:to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28232B16-F207-438B-B32C-D1EF1A2EF027}"/>
            </a:ext>
          </a:extLst>
        </xdr:cNvPr>
        <xdr:cNvSpPr txBox="1"/>
      </xdr:nvSpPr>
      <xdr:spPr>
        <a:xfrm>
          <a:off x="10229851" y="11111593"/>
          <a:ext cx="2695576" cy="100964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100"/>
            <a:t>O</a:t>
          </a:r>
          <a:r>
            <a:rPr lang="pt-BR" sz="1100" baseline="0"/>
            <a:t> v</a:t>
          </a:r>
          <a:r>
            <a:rPr lang="pt-BR" sz="1100"/>
            <a:t>alor que será comparado com o simulador corresponde à soma dos serviços de água e esgoto. </a:t>
          </a:r>
        </a:p>
      </xdr:txBody>
    </xdr:sp>
    <xdr:clientData/>
  </xdr:twoCellAnchor>
  <xdr:twoCellAnchor>
    <xdr:from>
      <xdr:col>17</xdr:col>
      <xdr:colOff>2</xdr:colOff>
      <xdr:row>56</xdr:row>
      <xdr:rowOff>68035</xdr:rowOff>
    </xdr:from>
    <xdr:to>
      <xdr:col>17</xdr:col>
      <xdr:colOff>598716</xdr:colOff>
      <xdr:row>57</xdr:row>
      <xdr:rowOff>136070</xdr:rowOff>
    </xdr:to>
    <xdr:sp macro="" textlink="">
      <xdr:nvSpPr>
        <xdr:cNvPr id="10" name="CaixaDeTexto 9">
          <a:extLst>
            <a:ext uri="{FF2B5EF4-FFF2-40B4-BE49-F238E27FC236}">
              <a16:creationId xmlns:a16="http://schemas.microsoft.com/office/drawing/2014/main" id="{EB537966-ADD1-40D3-96B8-E40DA91CB4AC}"/>
            </a:ext>
          </a:extLst>
        </xdr:cNvPr>
        <xdr:cNvSpPr txBox="1"/>
      </xdr:nvSpPr>
      <xdr:spPr>
        <a:xfrm>
          <a:off x="10744202" y="10812235"/>
          <a:ext cx="598714" cy="2585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400" b="1"/>
            <a:t>Total</a:t>
          </a:r>
        </a:p>
      </xdr:txBody>
    </xdr:sp>
    <xdr:clientData/>
  </xdr:twoCellAnchor>
  <xdr:twoCellAnchor>
    <xdr:from>
      <xdr:col>16</xdr:col>
      <xdr:colOff>108856</xdr:colOff>
      <xdr:row>67</xdr:row>
      <xdr:rowOff>149679</xdr:rowOff>
    </xdr:from>
    <xdr:to>
      <xdr:col>19</xdr:col>
      <xdr:colOff>394607</xdr:colOff>
      <xdr:row>77</xdr:row>
      <xdr:rowOff>54428</xdr:rowOff>
    </xdr:to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A96378D7-3FDD-4D7D-9DAA-FB6A4AC91943}"/>
            </a:ext>
          </a:extLst>
        </xdr:cNvPr>
        <xdr:cNvSpPr txBox="1"/>
      </xdr:nvSpPr>
      <xdr:spPr>
        <a:xfrm>
          <a:off x="10286999" y="13661572"/>
          <a:ext cx="2571751" cy="180974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100"/>
            <a:t>O</a:t>
          </a:r>
          <a:r>
            <a:rPr lang="pt-BR" sz="1100" baseline="0"/>
            <a:t> Total a Pagar pode incluir estornos, cobrança pelo uso de recursos hídricos, multas, dentre outros valores não contemplados pela tarifa e, consequentemente, pelo simulador. Não o utilize para comparação.</a:t>
          </a:r>
          <a:endParaRPr lang="pt-BR" sz="1100"/>
        </a:p>
      </xdr:txBody>
    </xdr:sp>
    <xdr:clientData/>
  </xdr:twoCellAnchor>
  <xdr:twoCellAnchor>
    <xdr:from>
      <xdr:col>17</xdr:col>
      <xdr:colOff>13608</xdr:colOff>
      <xdr:row>65</xdr:row>
      <xdr:rowOff>95250</xdr:rowOff>
    </xdr:from>
    <xdr:to>
      <xdr:col>18</xdr:col>
      <xdr:colOff>326572</xdr:colOff>
      <xdr:row>67</xdr:row>
      <xdr:rowOff>0</xdr:rowOff>
    </xdr:to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A0A7579A-A1A9-4427-AFF1-F02999046412}"/>
            </a:ext>
          </a:extLst>
        </xdr:cNvPr>
        <xdr:cNvSpPr txBox="1"/>
      </xdr:nvSpPr>
      <xdr:spPr>
        <a:xfrm>
          <a:off x="10804072" y="13226143"/>
          <a:ext cx="1224643" cy="2857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400" b="1"/>
            <a:t>ATENÇÃO</a:t>
          </a:r>
        </a:p>
        <a:p>
          <a:endParaRPr lang="pt-BR" sz="1400" b="1"/>
        </a:p>
      </xdr:txBody>
    </xdr:sp>
    <xdr:clientData/>
  </xdr:twoCellAnchor>
  <xdr:twoCellAnchor>
    <xdr:from>
      <xdr:col>3</xdr:col>
      <xdr:colOff>340181</xdr:colOff>
      <xdr:row>20</xdr:row>
      <xdr:rowOff>68035</xdr:rowOff>
    </xdr:from>
    <xdr:to>
      <xdr:col>4</xdr:col>
      <xdr:colOff>503464</xdr:colOff>
      <xdr:row>20</xdr:row>
      <xdr:rowOff>176892</xdr:rowOff>
    </xdr:to>
    <xdr:cxnSp macro="">
      <xdr:nvCxnSpPr>
        <xdr:cNvPr id="13" name="Conector de seta reta 10">
          <a:extLst>
            <a:ext uri="{FF2B5EF4-FFF2-40B4-BE49-F238E27FC236}">
              <a16:creationId xmlns:a16="http://schemas.microsoft.com/office/drawing/2014/main" id="{7D79FEF7-2065-4705-8633-4B136778DFC5}"/>
            </a:ext>
          </a:extLst>
        </xdr:cNvPr>
        <xdr:cNvCxnSpPr/>
      </xdr:nvCxnSpPr>
      <xdr:spPr>
        <a:xfrm flipH="1" flipV="1">
          <a:off x="2168981" y="3744685"/>
          <a:ext cx="772883" cy="108857"/>
        </a:xfrm>
        <a:prstGeom prst="straightConnector1">
          <a:avLst/>
        </a:prstGeom>
        <a:ln>
          <a:headEnd type="triangl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217714</xdr:colOff>
      <xdr:row>57</xdr:row>
      <xdr:rowOff>54428</xdr:rowOff>
    </xdr:from>
    <xdr:to>
      <xdr:col>4</xdr:col>
      <xdr:colOff>489857</xdr:colOff>
      <xdr:row>57</xdr:row>
      <xdr:rowOff>95250</xdr:rowOff>
    </xdr:to>
    <xdr:cxnSp macro="">
      <xdr:nvCxnSpPr>
        <xdr:cNvPr id="14" name="Conector de seta reta 16">
          <a:extLst>
            <a:ext uri="{FF2B5EF4-FFF2-40B4-BE49-F238E27FC236}">
              <a16:creationId xmlns:a16="http://schemas.microsoft.com/office/drawing/2014/main" id="{63526907-A7BA-4FB7-888F-9BA5E6725659}"/>
            </a:ext>
          </a:extLst>
        </xdr:cNvPr>
        <xdr:cNvCxnSpPr/>
      </xdr:nvCxnSpPr>
      <xdr:spPr>
        <a:xfrm flipH="1" flipV="1">
          <a:off x="1436914" y="10989128"/>
          <a:ext cx="1491343" cy="40822"/>
        </a:xfrm>
        <a:prstGeom prst="straightConnector1">
          <a:avLst/>
        </a:prstGeom>
        <a:ln>
          <a:headEnd type="triangl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326571</xdr:colOff>
      <xdr:row>66</xdr:row>
      <xdr:rowOff>27214</xdr:rowOff>
    </xdr:from>
    <xdr:to>
      <xdr:col>16</xdr:col>
      <xdr:colOff>544285</xdr:colOff>
      <xdr:row>66</xdr:row>
      <xdr:rowOff>27215</xdr:rowOff>
    </xdr:to>
    <xdr:cxnSp macro="">
      <xdr:nvCxnSpPr>
        <xdr:cNvPr id="16" name="Conector de seta reta 18">
          <a:extLst>
            <a:ext uri="{FF2B5EF4-FFF2-40B4-BE49-F238E27FC236}">
              <a16:creationId xmlns:a16="http://schemas.microsoft.com/office/drawing/2014/main" id="{D3ACD63B-E037-414D-8174-AE6596F79CF6}"/>
            </a:ext>
          </a:extLst>
        </xdr:cNvPr>
        <xdr:cNvCxnSpPr/>
      </xdr:nvCxnSpPr>
      <xdr:spPr>
        <a:xfrm flipV="1">
          <a:off x="9892392" y="13348607"/>
          <a:ext cx="830036" cy="1"/>
        </a:xfrm>
        <a:prstGeom prst="straightConnector1">
          <a:avLst/>
        </a:prstGeom>
        <a:ln>
          <a:headEnd type="triangl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367394</xdr:colOff>
      <xdr:row>56</xdr:row>
      <xdr:rowOff>176892</xdr:rowOff>
    </xdr:from>
    <xdr:to>
      <xdr:col>16</xdr:col>
      <xdr:colOff>598715</xdr:colOff>
      <xdr:row>56</xdr:row>
      <xdr:rowOff>190499</xdr:rowOff>
    </xdr:to>
    <xdr:cxnSp macro="">
      <xdr:nvCxnSpPr>
        <xdr:cNvPr id="17" name="Conector de seta reta 17">
          <a:extLst>
            <a:ext uri="{FF2B5EF4-FFF2-40B4-BE49-F238E27FC236}">
              <a16:creationId xmlns:a16="http://schemas.microsoft.com/office/drawing/2014/main" id="{77AD32D9-DDFA-4E1D-937E-041106E14213}"/>
            </a:ext>
          </a:extLst>
        </xdr:cNvPr>
        <xdr:cNvCxnSpPr/>
      </xdr:nvCxnSpPr>
      <xdr:spPr>
        <a:xfrm>
          <a:off x="9892394" y="10921092"/>
          <a:ext cx="840921" cy="13607"/>
        </a:xfrm>
        <a:prstGeom prst="straightConnector1">
          <a:avLst/>
        </a:prstGeom>
        <a:ln>
          <a:headEnd type="triangl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585106</xdr:colOff>
      <xdr:row>79</xdr:row>
      <xdr:rowOff>95250</xdr:rowOff>
    </xdr:from>
    <xdr:to>
      <xdr:col>15</xdr:col>
      <xdr:colOff>598714</xdr:colOff>
      <xdr:row>107</xdr:row>
      <xdr:rowOff>136071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0693260E-3B88-4A47-A81B-082FA8983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34392" y="15893143"/>
          <a:ext cx="7130143" cy="5374821"/>
        </a:xfrm>
        <a:prstGeom prst="rect">
          <a:avLst/>
        </a:prstGeom>
      </xdr:spPr>
    </xdr:pic>
    <xdr:clientData/>
  </xdr:twoCellAnchor>
  <xdr:twoCellAnchor editAs="oneCell">
    <xdr:from>
      <xdr:col>14</xdr:col>
      <xdr:colOff>108858</xdr:colOff>
      <xdr:row>65</xdr:row>
      <xdr:rowOff>7921</xdr:rowOff>
    </xdr:from>
    <xdr:to>
      <xdr:col>15</xdr:col>
      <xdr:colOff>194489</xdr:colOff>
      <xdr:row>66</xdr:row>
      <xdr:rowOff>108856</xdr:rowOff>
    </xdr:to>
    <xdr:pic>
      <xdr:nvPicPr>
        <xdr:cNvPr id="19" name="Imagem 18">
          <a:extLst>
            <a:ext uri="{FF2B5EF4-FFF2-40B4-BE49-F238E27FC236}">
              <a16:creationId xmlns:a16="http://schemas.microsoft.com/office/drawing/2014/main" id="{4096471D-A56C-49E1-9F99-AFBF4DD58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062358" y="13138814"/>
          <a:ext cx="697952" cy="291435"/>
        </a:xfrm>
        <a:prstGeom prst="rect">
          <a:avLst/>
        </a:prstGeom>
      </xdr:spPr>
    </xdr:pic>
    <xdr:clientData/>
  </xdr:twoCellAnchor>
  <xdr:twoCellAnchor editAs="oneCell">
    <xdr:from>
      <xdr:col>14</xdr:col>
      <xdr:colOff>367393</xdr:colOff>
      <xdr:row>96</xdr:row>
      <xdr:rowOff>76067</xdr:rowOff>
    </xdr:from>
    <xdr:to>
      <xdr:col>15</xdr:col>
      <xdr:colOff>276131</xdr:colOff>
      <xdr:row>97</xdr:row>
      <xdr:rowOff>68036</xdr:rowOff>
    </xdr:to>
    <xdr:pic>
      <xdr:nvPicPr>
        <xdr:cNvPr id="20" name="Imagem 19">
          <a:extLst>
            <a:ext uri="{FF2B5EF4-FFF2-40B4-BE49-F238E27FC236}">
              <a16:creationId xmlns:a16="http://schemas.microsoft.com/office/drawing/2014/main" id="{69D28262-4E93-4EBF-8286-78F8F0397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320893" y="19112460"/>
          <a:ext cx="521059" cy="182469"/>
        </a:xfrm>
        <a:prstGeom prst="rect">
          <a:avLst/>
        </a:prstGeom>
      </xdr:spPr>
    </xdr:pic>
    <xdr:clientData/>
  </xdr:twoCellAnchor>
  <xdr:twoCellAnchor editAs="oneCell">
    <xdr:from>
      <xdr:col>4</xdr:col>
      <xdr:colOff>585105</xdr:colOff>
      <xdr:row>3</xdr:row>
      <xdr:rowOff>67189</xdr:rowOff>
    </xdr:from>
    <xdr:to>
      <xdr:col>16</xdr:col>
      <xdr:colOff>2721</xdr:colOff>
      <xdr:row>52</xdr:row>
      <xdr:rowOff>135227</xdr:rowOff>
    </xdr:to>
    <xdr:pic>
      <xdr:nvPicPr>
        <xdr:cNvPr id="21" name="Imagem 20">
          <a:extLst>
            <a:ext uri="{FF2B5EF4-FFF2-40B4-BE49-F238E27FC236}">
              <a16:creationId xmlns:a16="http://schemas.microsoft.com/office/drawing/2014/main" id="{87D79D2F-A44A-475E-8C4F-FCF0280C4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034391" y="502618"/>
          <a:ext cx="7146473" cy="9661073"/>
        </a:xfrm>
        <a:prstGeom prst="rect">
          <a:avLst/>
        </a:prstGeom>
      </xdr:spPr>
    </xdr:pic>
    <xdr:clientData/>
  </xdr:twoCellAnchor>
  <xdr:twoCellAnchor>
    <xdr:from>
      <xdr:col>11</xdr:col>
      <xdr:colOff>367393</xdr:colOff>
      <xdr:row>36</xdr:row>
      <xdr:rowOff>54428</xdr:rowOff>
    </xdr:from>
    <xdr:to>
      <xdr:col>12</xdr:col>
      <xdr:colOff>503463</xdr:colOff>
      <xdr:row>37</xdr:row>
      <xdr:rowOff>40821</xdr:rowOff>
    </xdr:to>
    <xdr:sp macro="" textlink="">
      <xdr:nvSpPr>
        <xdr:cNvPr id="22" name="Retângulo 21">
          <a:extLst>
            <a:ext uri="{FF2B5EF4-FFF2-40B4-BE49-F238E27FC236}">
              <a16:creationId xmlns:a16="http://schemas.microsoft.com/office/drawing/2014/main" id="{27CB5AEF-84EB-4D12-922B-6CE6021C1965}"/>
            </a:ext>
          </a:extLst>
        </xdr:cNvPr>
        <xdr:cNvSpPr/>
      </xdr:nvSpPr>
      <xdr:spPr>
        <a:xfrm>
          <a:off x="7453993" y="6779078"/>
          <a:ext cx="745670" cy="176893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13</xdr:col>
      <xdr:colOff>601436</xdr:colOff>
      <xdr:row>36</xdr:row>
      <xdr:rowOff>43542</xdr:rowOff>
    </xdr:from>
    <xdr:to>
      <xdr:col>15</xdr:col>
      <xdr:colOff>217715</xdr:colOff>
      <xdr:row>37</xdr:row>
      <xdr:rowOff>68035</xdr:rowOff>
    </xdr:to>
    <xdr:sp macro="" textlink="">
      <xdr:nvSpPr>
        <xdr:cNvPr id="23" name="Retângulo 22">
          <a:extLst>
            <a:ext uri="{FF2B5EF4-FFF2-40B4-BE49-F238E27FC236}">
              <a16:creationId xmlns:a16="http://schemas.microsoft.com/office/drawing/2014/main" id="{D7B3BD5D-FDCB-4C54-B773-51019808ABD5}"/>
            </a:ext>
          </a:extLst>
        </xdr:cNvPr>
        <xdr:cNvSpPr/>
      </xdr:nvSpPr>
      <xdr:spPr>
        <a:xfrm>
          <a:off x="8907236" y="6768192"/>
          <a:ext cx="835479" cy="214993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12</xdr:col>
      <xdr:colOff>223158</xdr:colOff>
      <xdr:row>33</xdr:row>
      <xdr:rowOff>5442</xdr:rowOff>
    </xdr:from>
    <xdr:to>
      <xdr:col>14</xdr:col>
      <xdr:colOff>408214</xdr:colOff>
      <xdr:row>34</xdr:row>
      <xdr:rowOff>13607</xdr:rowOff>
    </xdr:to>
    <xdr:sp macro="" textlink="">
      <xdr:nvSpPr>
        <xdr:cNvPr id="24" name="Retângulo 23">
          <a:extLst>
            <a:ext uri="{FF2B5EF4-FFF2-40B4-BE49-F238E27FC236}">
              <a16:creationId xmlns:a16="http://schemas.microsoft.com/office/drawing/2014/main" id="{0D6AD9CB-1298-415C-BB31-997F5A0FF025}"/>
            </a:ext>
          </a:extLst>
        </xdr:cNvPr>
        <xdr:cNvSpPr/>
      </xdr:nvSpPr>
      <xdr:spPr>
        <a:xfrm>
          <a:off x="7919358" y="6158592"/>
          <a:ext cx="1404256" cy="19866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7</xdr:col>
      <xdr:colOff>84364</xdr:colOff>
      <xdr:row>27</xdr:row>
      <xdr:rowOff>2720</xdr:rowOff>
    </xdr:from>
    <xdr:to>
      <xdr:col>8</xdr:col>
      <xdr:colOff>2720</xdr:colOff>
      <xdr:row>27</xdr:row>
      <xdr:rowOff>179613</xdr:rowOff>
    </xdr:to>
    <xdr:sp macro="" textlink="">
      <xdr:nvSpPr>
        <xdr:cNvPr id="25" name="Retângulo 24">
          <a:extLst>
            <a:ext uri="{FF2B5EF4-FFF2-40B4-BE49-F238E27FC236}">
              <a16:creationId xmlns:a16="http://schemas.microsoft.com/office/drawing/2014/main" id="{4E4E08C9-C626-41F3-B1BE-114D381B3787}"/>
            </a:ext>
          </a:extLst>
        </xdr:cNvPr>
        <xdr:cNvSpPr/>
      </xdr:nvSpPr>
      <xdr:spPr>
        <a:xfrm>
          <a:off x="4513489" y="5012870"/>
          <a:ext cx="747031" cy="176893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8</xdr:col>
      <xdr:colOff>304801</xdr:colOff>
      <xdr:row>26</xdr:row>
      <xdr:rowOff>182334</xdr:rowOff>
    </xdr:from>
    <xdr:to>
      <xdr:col>9</xdr:col>
      <xdr:colOff>440870</xdr:colOff>
      <xdr:row>27</xdr:row>
      <xdr:rowOff>168727</xdr:rowOff>
    </xdr:to>
    <xdr:sp macro="" textlink="">
      <xdr:nvSpPr>
        <xdr:cNvPr id="26" name="Retângulo 25">
          <a:extLst>
            <a:ext uri="{FF2B5EF4-FFF2-40B4-BE49-F238E27FC236}">
              <a16:creationId xmlns:a16="http://schemas.microsoft.com/office/drawing/2014/main" id="{7ECFE093-F4C7-4245-88DB-82A929A9F12B}"/>
            </a:ext>
          </a:extLst>
        </xdr:cNvPr>
        <xdr:cNvSpPr/>
      </xdr:nvSpPr>
      <xdr:spPr>
        <a:xfrm>
          <a:off x="5562601" y="5001984"/>
          <a:ext cx="745669" cy="176893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5</xdr:col>
      <xdr:colOff>57151</xdr:colOff>
      <xdr:row>47</xdr:row>
      <xdr:rowOff>2720</xdr:rowOff>
    </xdr:from>
    <xdr:to>
      <xdr:col>15</xdr:col>
      <xdr:colOff>299358</xdr:colOff>
      <xdr:row>51</xdr:row>
      <xdr:rowOff>217714</xdr:rowOff>
    </xdr:to>
    <xdr:sp macro="" textlink="">
      <xdr:nvSpPr>
        <xdr:cNvPr id="29" name="Retângulo 28">
          <a:extLst>
            <a:ext uri="{FF2B5EF4-FFF2-40B4-BE49-F238E27FC236}">
              <a16:creationId xmlns:a16="http://schemas.microsoft.com/office/drawing/2014/main" id="{D32E3BE3-A603-428E-9CA0-D501E6D8DC8E}"/>
            </a:ext>
          </a:extLst>
        </xdr:cNvPr>
        <xdr:cNvSpPr/>
      </xdr:nvSpPr>
      <xdr:spPr>
        <a:xfrm>
          <a:off x="3105151" y="8889545"/>
          <a:ext cx="6719207" cy="101509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15</xdr:col>
      <xdr:colOff>204108</xdr:colOff>
      <xdr:row>51</xdr:row>
      <xdr:rowOff>163286</xdr:rowOff>
    </xdr:from>
    <xdr:to>
      <xdr:col>17</xdr:col>
      <xdr:colOff>367393</xdr:colOff>
      <xdr:row>56</xdr:row>
      <xdr:rowOff>13608</xdr:rowOff>
    </xdr:to>
    <xdr:cxnSp macro="">
      <xdr:nvCxnSpPr>
        <xdr:cNvPr id="33" name="Conector de seta reta 66">
          <a:extLst>
            <a:ext uri="{FF2B5EF4-FFF2-40B4-BE49-F238E27FC236}">
              <a16:creationId xmlns:a16="http://schemas.microsoft.com/office/drawing/2014/main" id="{A03C431B-0B14-4BF1-B000-5DB9A4CC2935}"/>
            </a:ext>
          </a:extLst>
        </xdr:cNvPr>
        <xdr:cNvCxnSpPr/>
      </xdr:nvCxnSpPr>
      <xdr:spPr>
        <a:xfrm>
          <a:off x="9729108" y="9850211"/>
          <a:ext cx="1382485" cy="907597"/>
        </a:xfrm>
        <a:prstGeom prst="straightConnector1">
          <a:avLst/>
        </a:prstGeom>
        <a:ln>
          <a:headEnd type="triangl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234043</xdr:colOff>
      <xdr:row>11</xdr:row>
      <xdr:rowOff>179613</xdr:rowOff>
    </xdr:from>
    <xdr:to>
      <xdr:col>10</xdr:col>
      <xdr:colOff>370113</xdr:colOff>
      <xdr:row>12</xdr:row>
      <xdr:rowOff>166006</xdr:rowOff>
    </xdr:to>
    <xdr:sp macro="" textlink="">
      <xdr:nvSpPr>
        <xdr:cNvPr id="34" name="Retângulo 33">
          <a:extLst>
            <a:ext uri="{FF2B5EF4-FFF2-40B4-BE49-F238E27FC236}">
              <a16:creationId xmlns:a16="http://schemas.microsoft.com/office/drawing/2014/main" id="{C8170577-8ABB-42E7-A46D-10AED59476FD}"/>
            </a:ext>
          </a:extLst>
        </xdr:cNvPr>
        <xdr:cNvSpPr/>
      </xdr:nvSpPr>
      <xdr:spPr>
        <a:xfrm>
          <a:off x="6101443" y="2141763"/>
          <a:ext cx="745670" cy="176893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11</xdr:col>
      <xdr:colOff>604158</xdr:colOff>
      <xdr:row>14</xdr:row>
      <xdr:rowOff>155120</xdr:rowOff>
    </xdr:from>
    <xdr:to>
      <xdr:col>13</xdr:col>
      <xdr:colOff>127906</xdr:colOff>
      <xdr:row>15</xdr:row>
      <xdr:rowOff>141513</xdr:rowOff>
    </xdr:to>
    <xdr:sp macro="" textlink="">
      <xdr:nvSpPr>
        <xdr:cNvPr id="35" name="Retângulo 34">
          <a:extLst>
            <a:ext uri="{FF2B5EF4-FFF2-40B4-BE49-F238E27FC236}">
              <a16:creationId xmlns:a16="http://schemas.microsoft.com/office/drawing/2014/main" id="{6683B213-5871-4180-9F88-15170F8051C9}"/>
            </a:ext>
          </a:extLst>
        </xdr:cNvPr>
        <xdr:cNvSpPr/>
      </xdr:nvSpPr>
      <xdr:spPr>
        <a:xfrm>
          <a:off x="7690758" y="2688770"/>
          <a:ext cx="742948" cy="176893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5</xdr:col>
      <xdr:colOff>27214</xdr:colOff>
      <xdr:row>47</xdr:row>
      <xdr:rowOff>0</xdr:rowOff>
    </xdr:from>
    <xdr:to>
      <xdr:col>15</xdr:col>
      <xdr:colOff>469447</xdr:colOff>
      <xdr:row>51</xdr:row>
      <xdr:rowOff>200025</xdr:rowOff>
    </xdr:to>
    <xdr:pic>
      <xdr:nvPicPr>
        <xdr:cNvPr id="44" name="Imagem 43">
          <a:extLst>
            <a:ext uri="{FF2B5EF4-FFF2-40B4-BE49-F238E27FC236}">
              <a16:creationId xmlns:a16="http://schemas.microsoft.com/office/drawing/2014/main" id="{656A7D15-7925-4F4B-BD10-BFB67C87CA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8821" y="8912679"/>
          <a:ext cx="6946447" cy="10164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598714</xdr:colOff>
      <xdr:row>64</xdr:row>
      <xdr:rowOff>136072</xdr:rowOff>
    </xdr:from>
    <xdr:to>
      <xdr:col>15</xdr:col>
      <xdr:colOff>302885</xdr:colOff>
      <xdr:row>67</xdr:row>
      <xdr:rowOff>2</xdr:rowOff>
    </xdr:to>
    <xdr:pic>
      <xdr:nvPicPr>
        <xdr:cNvPr id="46" name="Imagem 45">
          <a:extLst>
            <a:ext uri="{FF2B5EF4-FFF2-40B4-BE49-F238E27FC236}">
              <a16:creationId xmlns:a16="http://schemas.microsoft.com/office/drawing/2014/main" id="{7EA78BD5-9019-47B4-8B91-50AF12F86E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0" y="13076465"/>
          <a:ext cx="2153456" cy="435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449036</xdr:colOff>
      <xdr:row>96</xdr:row>
      <xdr:rowOff>13607</xdr:rowOff>
    </xdr:from>
    <xdr:to>
      <xdr:col>15</xdr:col>
      <xdr:colOff>340179</xdr:colOff>
      <xdr:row>97</xdr:row>
      <xdr:rowOff>172531</xdr:rowOff>
    </xdr:to>
    <xdr:pic>
      <xdr:nvPicPr>
        <xdr:cNvPr id="47" name="Imagem 46">
          <a:extLst>
            <a:ext uri="{FF2B5EF4-FFF2-40B4-BE49-F238E27FC236}">
              <a16:creationId xmlns:a16="http://schemas.microsoft.com/office/drawing/2014/main" id="{2EF2606E-0F1F-4124-AAC8-CABEA3811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7893" y="19050000"/>
          <a:ext cx="1728107" cy="349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136070</xdr:colOff>
      <xdr:row>54</xdr:row>
      <xdr:rowOff>244927</xdr:rowOff>
    </xdr:from>
    <xdr:to>
      <xdr:col>15</xdr:col>
      <xdr:colOff>367393</xdr:colOff>
      <xdr:row>61</xdr:row>
      <xdr:rowOff>40821</xdr:rowOff>
    </xdr:to>
    <xdr:sp macro="" textlink="">
      <xdr:nvSpPr>
        <xdr:cNvPr id="50" name="Retângulo 49">
          <a:extLst>
            <a:ext uri="{FF2B5EF4-FFF2-40B4-BE49-F238E27FC236}">
              <a16:creationId xmlns:a16="http://schemas.microsoft.com/office/drawing/2014/main" id="{64DEFFF2-8D10-4354-8835-2B878D9B9EAE}"/>
            </a:ext>
          </a:extLst>
        </xdr:cNvPr>
        <xdr:cNvSpPr/>
      </xdr:nvSpPr>
      <xdr:spPr>
        <a:xfrm>
          <a:off x="3197677" y="10681606"/>
          <a:ext cx="6735537" cy="1619251"/>
        </a:xfrm>
        <a:prstGeom prst="rect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5</xdr:col>
      <xdr:colOff>217714</xdr:colOff>
      <xdr:row>55</xdr:row>
      <xdr:rowOff>40821</xdr:rowOff>
    </xdr:from>
    <xdr:to>
      <xdr:col>15</xdr:col>
      <xdr:colOff>190500</xdr:colOff>
      <xdr:row>59</xdr:row>
      <xdr:rowOff>264553</xdr:rowOff>
    </xdr:to>
    <xdr:pic>
      <xdr:nvPicPr>
        <xdr:cNvPr id="52" name="Imagem 51">
          <a:extLst>
            <a:ext uri="{FF2B5EF4-FFF2-40B4-BE49-F238E27FC236}">
              <a16:creationId xmlns:a16="http://schemas.microsoft.com/office/drawing/2014/main" id="{E36C174E-D833-474E-82C0-0BA850CB72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9321" y="10749642"/>
          <a:ext cx="6477000" cy="12306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380999</xdr:colOff>
      <xdr:row>5</xdr:row>
      <xdr:rowOff>149678</xdr:rowOff>
    </xdr:from>
    <xdr:to>
      <xdr:col>33</xdr:col>
      <xdr:colOff>122462</xdr:colOff>
      <xdr:row>29</xdr:row>
      <xdr:rowOff>123254</xdr:rowOff>
    </xdr:to>
    <xdr:pic>
      <xdr:nvPicPr>
        <xdr:cNvPr id="38" name="Imagem 37">
          <a:extLst>
            <a:ext uri="{FF2B5EF4-FFF2-40B4-BE49-F238E27FC236}">
              <a16:creationId xmlns:a16="http://schemas.microsoft.com/office/drawing/2014/main" id="{AAE3E96E-1D28-4781-A308-B03DDED7C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45142" y="966107"/>
          <a:ext cx="9524999" cy="4545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285748</xdr:colOff>
      <xdr:row>65</xdr:row>
      <xdr:rowOff>27213</xdr:rowOff>
    </xdr:from>
    <xdr:to>
      <xdr:col>11</xdr:col>
      <xdr:colOff>557893</xdr:colOff>
      <xdr:row>66</xdr:row>
      <xdr:rowOff>77827</xdr:rowOff>
    </xdr:to>
    <xdr:pic>
      <xdr:nvPicPr>
        <xdr:cNvPr id="37" name="Imagem 36">
          <a:extLst>
            <a:ext uri="{FF2B5EF4-FFF2-40B4-BE49-F238E27FC236}">
              <a16:creationId xmlns:a16="http://schemas.microsoft.com/office/drawing/2014/main" id="{F07C4F73-5FAB-4F00-BF52-E10F86412F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7641" y="13158106"/>
          <a:ext cx="1496788" cy="241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108857</xdr:colOff>
      <xdr:row>1</xdr:row>
      <xdr:rowOff>96020</xdr:rowOff>
    </xdr:from>
    <xdr:to>
      <xdr:col>10</xdr:col>
      <xdr:colOff>517072</xdr:colOff>
      <xdr:row>44</xdr:row>
      <xdr:rowOff>163039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90ADBD9C-8FD6-46D1-8D56-F725FC0895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735556"/>
          <a:ext cx="5306786" cy="87075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95250</xdr:rowOff>
    </xdr:from>
    <xdr:to>
      <xdr:col>1</xdr:col>
      <xdr:colOff>469575</xdr:colOff>
      <xdr:row>1</xdr:row>
      <xdr:rowOff>102034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1"/>
        <a:stretch>
          <a:fillRect/>
        </a:stretch>
      </xdr:blipFill>
      <xdr:spPr>
        <a:xfrm>
          <a:off x="114300" y="95250"/>
          <a:ext cx="1126800" cy="19728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image" Target="../media/image1.png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/>
  <dimension ref="A1:AO58"/>
  <sheetViews>
    <sheetView showGridLines="0" tabSelected="1" topLeftCell="Q1" zoomScale="60" zoomScaleNormal="60" workbookViewId="0">
      <selection activeCell="S4" sqref="S4:AC4"/>
    </sheetView>
  </sheetViews>
  <sheetFormatPr defaultColWidth="0" defaultRowHeight="15" zeroHeight="1" x14ac:dyDescent="0.25"/>
  <cols>
    <col min="1" max="1" width="11.5703125" hidden="1" customWidth="1"/>
    <col min="2" max="2" width="9.140625" hidden="1" customWidth="1"/>
    <col min="3" max="3" width="12.42578125" hidden="1" customWidth="1"/>
    <col min="4" max="4" width="22.140625" hidden="1" customWidth="1"/>
    <col min="5" max="5" width="22.28515625" hidden="1" customWidth="1"/>
    <col min="6" max="6" width="27.5703125" hidden="1" customWidth="1"/>
    <col min="7" max="7" width="9.140625" hidden="1" customWidth="1"/>
    <col min="8" max="8" width="28.5703125" hidden="1" customWidth="1"/>
    <col min="9" max="9" width="1.5703125" style="36" hidden="1" customWidth="1"/>
    <col min="10" max="10" width="2.42578125" style="36" hidden="1" customWidth="1"/>
    <col min="11" max="11" width="44.7109375" style="36" hidden="1" customWidth="1"/>
    <col min="12" max="12" width="4.42578125" style="36" hidden="1" customWidth="1"/>
    <col min="13" max="13" width="27.85546875" style="36" hidden="1" customWidth="1"/>
    <col min="14" max="14" width="27.140625" style="36" hidden="1" customWidth="1"/>
    <col min="15" max="15" width="31.28515625" style="36" hidden="1" customWidth="1"/>
    <col min="16" max="16" width="2.5703125" style="36" hidden="1" customWidth="1"/>
    <col min="17" max="17" width="4" style="36" customWidth="1"/>
    <col min="18" max="18" width="4.85546875" customWidth="1"/>
    <col min="19" max="19" width="24.140625" bestFit="1" customWidth="1"/>
    <col min="20" max="20" width="20.85546875" customWidth="1"/>
    <col min="21" max="21" width="21.85546875" customWidth="1"/>
    <col min="22" max="22" width="19.5703125" customWidth="1"/>
    <col min="23" max="23" width="24.85546875" customWidth="1"/>
    <col min="24" max="24" width="12.28515625" customWidth="1"/>
    <col min="25" max="25" width="11.140625" customWidth="1"/>
    <col min="26" max="26" width="9.140625" customWidth="1"/>
    <col min="27" max="27" width="13.85546875" customWidth="1"/>
    <col min="28" max="28" width="8.28515625" customWidth="1"/>
    <col min="29" max="29" width="14.7109375" customWidth="1"/>
    <col min="30" max="31" width="9.140625" customWidth="1"/>
    <col min="32" max="16384" width="9.140625" hidden="1"/>
  </cols>
  <sheetData>
    <row r="1" spans="3:41" ht="9" customHeight="1" x14ac:dyDescent="0.25">
      <c r="L1" s="37"/>
    </row>
    <row r="2" spans="3:41" ht="22.5" customHeight="1" thickBot="1" x14ac:dyDescent="0.3">
      <c r="L2" s="38"/>
    </row>
    <row r="3" spans="3:41" s="1" customFormat="1" ht="9.75" customHeight="1" x14ac:dyDescent="0.25">
      <c r="I3" s="36"/>
      <c r="J3" s="36"/>
      <c r="K3" s="36"/>
      <c r="L3" s="38"/>
      <c r="M3" s="36"/>
      <c r="N3" s="36"/>
      <c r="O3" s="36"/>
      <c r="P3" s="36"/>
      <c r="Q3" s="36"/>
      <c r="R3" s="52"/>
      <c r="S3" s="53"/>
      <c r="T3" s="53"/>
      <c r="U3" s="53"/>
      <c r="V3" s="53"/>
      <c r="W3" s="53"/>
      <c r="X3" s="79"/>
      <c r="Y3" s="79"/>
      <c r="Z3" s="79"/>
      <c r="AA3" s="82"/>
      <c r="AB3" s="82"/>
      <c r="AC3" s="82"/>
      <c r="AD3" s="42"/>
      <c r="AE3"/>
    </row>
    <row r="4" spans="3:41" ht="27" thickBot="1" x14ac:dyDescent="0.3">
      <c r="R4" s="40"/>
      <c r="S4" s="131" t="s">
        <v>108</v>
      </c>
      <c r="T4" s="131"/>
      <c r="U4" s="131"/>
      <c r="V4" s="131"/>
      <c r="W4" s="131"/>
      <c r="X4" s="131"/>
      <c r="Y4" s="131"/>
      <c r="Z4" s="131"/>
      <c r="AA4" s="131"/>
      <c r="AB4" s="131"/>
      <c r="AC4" s="131"/>
      <c r="AD4" s="43"/>
    </row>
    <row r="5" spans="3:41" x14ac:dyDescent="0.25">
      <c r="J5" s="39"/>
      <c r="K5" s="49"/>
      <c r="L5" s="49"/>
      <c r="M5" s="49"/>
      <c r="N5" s="49"/>
      <c r="O5" s="49"/>
      <c r="P5" s="50"/>
      <c r="Q5" s="51"/>
      <c r="R5" s="40"/>
      <c r="S5" s="56"/>
      <c r="T5" s="56"/>
      <c r="U5" s="56"/>
      <c r="V5" s="56"/>
      <c r="W5" s="56"/>
      <c r="X5" s="64"/>
      <c r="Y5" s="65"/>
      <c r="Z5" s="64"/>
      <c r="AA5" s="56"/>
      <c r="AB5" s="56"/>
      <c r="AC5" s="56"/>
      <c r="AD5" s="54"/>
    </row>
    <row r="6" spans="3:41" ht="18.75" x14ac:dyDescent="0.25">
      <c r="J6" s="40"/>
      <c r="K6" s="151" t="s">
        <v>78</v>
      </c>
      <c r="L6" s="151"/>
      <c r="M6" s="151"/>
      <c r="N6" s="151"/>
      <c r="O6" s="151"/>
      <c r="P6" s="54"/>
      <c r="Q6" s="51"/>
      <c r="R6" s="132" t="s">
        <v>93</v>
      </c>
      <c r="S6" s="133"/>
      <c r="T6" s="134"/>
      <c r="U6" s="165"/>
      <c r="V6" s="171"/>
      <c r="W6" s="166"/>
      <c r="X6" s="83"/>
      <c r="Y6" s="83"/>
      <c r="Z6" s="83"/>
      <c r="AA6" s="83"/>
      <c r="AB6" s="83"/>
      <c r="AC6" s="83"/>
      <c r="AD6" s="43"/>
    </row>
    <row r="7" spans="3:41" ht="21.75" customHeight="1" x14ac:dyDescent="0.25">
      <c r="J7" s="40"/>
      <c r="K7" s="56"/>
      <c r="L7" s="56"/>
      <c r="M7" s="56"/>
      <c r="N7" s="56"/>
      <c r="O7" s="56"/>
      <c r="P7" s="54"/>
      <c r="Q7" s="51"/>
      <c r="R7" s="40"/>
      <c r="S7" s="77"/>
      <c r="T7" s="77"/>
      <c r="U7" s="77"/>
      <c r="V7" s="77"/>
      <c r="W7" s="77"/>
      <c r="X7" s="64"/>
      <c r="Y7" s="65"/>
      <c r="Z7" s="64"/>
      <c r="AA7" s="83"/>
      <c r="AB7" s="83"/>
      <c r="AC7" s="83"/>
      <c r="AD7" s="43"/>
      <c r="AN7" s="47">
        <v>2</v>
      </c>
    </row>
    <row r="8" spans="3:41" ht="26.25" customHeight="1" x14ac:dyDescent="0.3">
      <c r="J8" s="40"/>
      <c r="K8" s="56"/>
      <c r="L8" s="56"/>
      <c r="M8" s="56"/>
      <c r="N8" s="56"/>
      <c r="O8" s="56"/>
      <c r="P8" s="54"/>
      <c r="Q8" s="51"/>
      <c r="R8" s="135" t="s">
        <v>94</v>
      </c>
      <c r="S8" s="136"/>
      <c r="T8" s="136"/>
      <c r="U8" s="77"/>
      <c r="V8" s="77"/>
      <c r="W8" s="77"/>
      <c r="X8" s="64"/>
      <c r="Y8" s="65"/>
      <c r="Z8" s="64"/>
      <c r="AA8" s="83"/>
      <c r="AB8" s="83"/>
      <c r="AC8" s="83"/>
      <c r="AD8" s="43"/>
      <c r="AF8" s="47" t="s">
        <v>81</v>
      </c>
      <c r="AG8" s="47"/>
      <c r="AH8" s="47"/>
      <c r="AI8" s="47"/>
    </row>
    <row r="9" spans="3:41" ht="30.75" customHeight="1" x14ac:dyDescent="0.25">
      <c r="C9">
        <v>1</v>
      </c>
      <c r="D9" t="s">
        <v>2</v>
      </c>
      <c r="J9" s="40"/>
      <c r="K9" s="57" t="s">
        <v>89</v>
      </c>
      <c r="L9" s="58"/>
      <c r="M9" s="152"/>
      <c r="N9" s="152"/>
      <c r="O9" s="152"/>
      <c r="P9" s="54"/>
      <c r="Q9" s="51"/>
      <c r="R9" s="55"/>
      <c r="S9" s="83"/>
      <c r="T9" s="83"/>
      <c r="U9" s="64"/>
      <c r="V9" s="64"/>
      <c r="W9" s="64"/>
      <c r="X9" s="64"/>
      <c r="Y9" s="65"/>
      <c r="Z9" s="64"/>
      <c r="AA9" s="83"/>
      <c r="AB9" s="83"/>
      <c r="AC9" s="83"/>
      <c r="AD9" s="43"/>
      <c r="AE9" s="47"/>
      <c r="AF9" s="47"/>
      <c r="AG9" s="47"/>
      <c r="AH9" s="47"/>
      <c r="AI9" s="47"/>
    </row>
    <row r="10" spans="3:41" ht="27" customHeight="1" thickBot="1" x14ac:dyDescent="0.3">
      <c r="C10">
        <v>2</v>
      </c>
      <c r="D10" t="s">
        <v>3</v>
      </c>
      <c r="E10" t="s">
        <v>9</v>
      </c>
      <c r="F10" t="s">
        <v>6</v>
      </c>
      <c r="J10" s="40"/>
      <c r="K10" s="59" t="s">
        <v>88</v>
      </c>
      <c r="L10" s="58"/>
      <c r="M10" s="153" t="s">
        <v>6</v>
      </c>
      <c r="N10" s="153"/>
      <c r="O10" s="153"/>
      <c r="P10" s="54"/>
      <c r="Q10" s="51"/>
      <c r="R10" s="137" t="s">
        <v>99</v>
      </c>
      <c r="S10" s="138"/>
      <c r="T10" s="139"/>
      <c r="U10" s="146" t="s">
        <v>54</v>
      </c>
      <c r="V10" s="143"/>
      <c r="W10" s="88" t="s">
        <v>79</v>
      </c>
      <c r="X10" s="142" t="s">
        <v>84</v>
      </c>
      <c r="Y10" s="143"/>
      <c r="Z10" s="142" t="s">
        <v>85</v>
      </c>
      <c r="AA10" s="143"/>
      <c r="AB10" s="142" t="s">
        <v>80</v>
      </c>
      <c r="AC10" s="143"/>
      <c r="AD10" s="43"/>
      <c r="AE10" s="47"/>
      <c r="AF10" s="46">
        <v>1</v>
      </c>
      <c r="AG10" s="47" t="s">
        <v>82</v>
      </c>
      <c r="AH10" s="47"/>
      <c r="AI10" s="47"/>
    </row>
    <row r="11" spans="3:41" ht="24" customHeight="1" thickTop="1" x14ac:dyDescent="0.25">
      <c r="E11" t="s">
        <v>10</v>
      </c>
      <c r="F11" t="s">
        <v>7</v>
      </c>
      <c r="J11" s="40"/>
      <c r="K11" s="59" t="s">
        <v>90</v>
      </c>
      <c r="L11" s="58"/>
      <c r="M11" s="152"/>
      <c r="N11" s="152"/>
      <c r="O11" s="152"/>
      <c r="P11" s="54"/>
      <c r="Q11" s="51"/>
      <c r="R11" s="137" t="s">
        <v>95</v>
      </c>
      <c r="S11" s="138"/>
      <c r="T11" s="139"/>
      <c r="U11" s="147" t="str">
        <f t="shared" ref="U11:U16" si="0">IF($M$10="Cesama",F25,IF($M$10="Copanor",F33,F18))</f>
        <v>Residencial Social</v>
      </c>
      <c r="V11" s="148"/>
      <c r="W11" s="90"/>
      <c r="X11" s="144" t="s">
        <v>101</v>
      </c>
      <c r="Y11" s="145"/>
      <c r="Z11" s="144" t="s">
        <v>101</v>
      </c>
      <c r="AA11" s="145"/>
      <c r="AB11" s="144">
        <f t="shared" ref="AB11:AB17" si="1">SUM(X11:AA11)</f>
        <v>0</v>
      </c>
      <c r="AC11" s="145"/>
      <c r="AD11" s="43"/>
      <c r="AF11" s="48">
        <f>IF(AF10=1,1,IF(AF10=2,M15,"Erro"))</f>
        <v>1</v>
      </c>
      <c r="AG11" s="140" t="s">
        <v>83</v>
      </c>
      <c r="AH11" s="141"/>
      <c r="AI11" s="141"/>
      <c r="AJ11" s="36"/>
    </row>
    <row r="12" spans="3:41" ht="21.75" customHeight="1" x14ac:dyDescent="0.25">
      <c r="E12" t="s">
        <v>11</v>
      </c>
      <c r="F12" t="s">
        <v>73</v>
      </c>
      <c r="J12" s="40"/>
      <c r="K12" s="59" t="s">
        <v>91</v>
      </c>
      <c r="L12" s="58"/>
      <c r="M12" s="152" t="str">
        <f>IF(AN7=1,"Só água",IF(AN7=2,"Água e esgoto",IF(AN7=3,"Só esgoto","")))</f>
        <v>Água e esgoto</v>
      </c>
      <c r="N12" s="152"/>
      <c r="O12" s="152"/>
      <c r="P12" s="54"/>
      <c r="Q12" s="51"/>
      <c r="R12" s="93"/>
      <c r="S12" s="94"/>
      <c r="T12" s="95"/>
      <c r="U12" s="160" t="str">
        <f t="shared" si="0"/>
        <v>Residencial</v>
      </c>
      <c r="V12" s="161"/>
      <c r="W12" s="91"/>
      <c r="X12" s="129" t="s">
        <v>101</v>
      </c>
      <c r="Y12" s="130"/>
      <c r="Z12" s="129" t="s">
        <v>101</v>
      </c>
      <c r="AA12" s="130"/>
      <c r="AB12" s="129">
        <f t="shared" si="1"/>
        <v>0</v>
      </c>
      <c r="AC12" s="130"/>
      <c r="AD12" s="43"/>
      <c r="AE12" s="36"/>
      <c r="AF12" s="36"/>
      <c r="AG12" s="36"/>
      <c r="AH12" s="36"/>
      <c r="AI12" s="36"/>
      <c r="AJ12" s="36"/>
    </row>
    <row r="13" spans="3:41" ht="24" customHeight="1" x14ac:dyDescent="0.25">
      <c r="E13" t="s">
        <v>12</v>
      </c>
      <c r="F13" t="s">
        <v>48</v>
      </c>
      <c r="J13" s="40"/>
      <c r="K13" s="58"/>
      <c r="L13" s="58"/>
      <c r="M13" s="60"/>
      <c r="N13" s="58"/>
      <c r="O13" s="58"/>
      <c r="P13" s="54"/>
      <c r="Q13" s="51"/>
      <c r="R13" s="55"/>
      <c r="S13" s="83"/>
      <c r="T13" s="83"/>
      <c r="U13" s="160" t="str">
        <f t="shared" si="0"/>
        <v>Comercial</v>
      </c>
      <c r="V13" s="161"/>
      <c r="W13" s="91"/>
      <c r="X13" s="129" t="s">
        <v>101</v>
      </c>
      <c r="Y13" s="130"/>
      <c r="Z13" s="129" t="s">
        <v>101</v>
      </c>
      <c r="AA13" s="130"/>
      <c r="AB13" s="129">
        <f t="shared" si="1"/>
        <v>0</v>
      </c>
      <c r="AC13" s="130"/>
      <c r="AD13" s="43"/>
      <c r="AE13" s="36"/>
      <c r="AF13" s="164" t="e">
        <f>U6/W17</f>
        <v>#DIV/0!</v>
      </c>
      <c r="AG13" s="164"/>
      <c r="AH13" s="164"/>
      <c r="AI13" s="36" t="s">
        <v>86</v>
      </c>
      <c r="AJ13" s="36"/>
    </row>
    <row r="14" spans="3:41" ht="24" customHeight="1" x14ac:dyDescent="0.25">
      <c r="E14" t="s">
        <v>13</v>
      </c>
      <c r="F14" t="s">
        <v>47</v>
      </c>
      <c r="J14" s="40"/>
      <c r="K14" s="61" t="s">
        <v>75</v>
      </c>
      <c r="L14" s="60"/>
      <c r="M14" s="167" t="s">
        <v>77</v>
      </c>
      <c r="N14" s="167"/>
      <c r="O14" s="60"/>
      <c r="P14" s="54"/>
      <c r="Q14" s="51"/>
      <c r="R14" s="55"/>
      <c r="S14" s="83"/>
      <c r="T14" s="83"/>
      <c r="U14" s="160" t="str">
        <f t="shared" si="0"/>
        <v>Industrial</v>
      </c>
      <c r="V14" s="161"/>
      <c r="W14" s="91"/>
      <c r="X14" s="129" t="s">
        <v>101</v>
      </c>
      <c r="Y14" s="130"/>
      <c r="Z14" s="129" t="s">
        <v>101</v>
      </c>
      <c r="AA14" s="130"/>
      <c r="AB14" s="129">
        <f t="shared" si="1"/>
        <v>0</v>
      </c>
      <c r="AC14" s="130"/>
      <c r="AD14" s="43"/>
      <c r="AE14" s="36"/>
      <c r="AF14" s="164"/>
      <c r="AG14" s="164"/>
      <c r="AH14" s="164"/>
      <c r="AI14" s="36" t="s">
        <v>87</v>
      </c>
      <c r="AJ14" s="36"/>
    </row>
    <row r="15" spans="3:41" ht="18.75" customHeight="1" x14ac:dyDescent="0.25">
      <c r="E15" t="s">
        <v>14</v>
      </c>
      <c r="F15" t="s">
        <v>8</v>
      </c>
      <c r="J15" s="40"/>
      <c r="K15" s="62" t="s">
        <v>76</v>
      </c>
      <c r="L15" s="60"/>
      <c r="M15" s="165">
        <v>1</v>
      </c>
      <c r="N15" s="166"/>
      <c r="O15" s="63"/>
      <c r="P15" s="54"/>
      <c r="Q15" s="51"/>
      <c r="R15" s="55"/>
      <c r="S15" s="83"/>
      <c r="T15" s="83"/>
      <c r="U15" s="160" t="str">
        <f t="shared" si="0"/>
        <v>Pública</v>
      </c>
      <c r="V15" s="161"/>
      <c r="W15" s="91"/>
      <c r="X15" s="129" t="s">
        <v>101</v>
      </c>
      <c r="Y15" s="130"/>
      <c r="Z15" s="129" t="s">
        <v>101</v>
      </c>
      <c r="AA15" s="130"/>
      <c r="AB15" s="129">
        <f t="shared" si="1"/>
        <v>0</v>
      </c>
      <c r="AC15" s="130"/>
      <c r="AD15" s="43"/>
      <c r="AE15" s="36"/>
      <c r="AF15" s="36"/>
      <c r="AG15" s="36"/>
      <c r="AH15" s="36"/>
      <c r="AI15" s="36"/>
      <c r="AJ15" s="36"/>
    </row>
    <row r="16" spans="3:41" ht="21.75" customHeight="1" thickBot="1" x14ac:dyDescent="0.3">
      <c r="J16" s="40"/>
      <c r="K16" s="60"/>
      <c r="L16" s="60"/>
      <c r="M16" s="60"/>
      <c r="N16" s="60"/>
      <c r="O16" s="60"/>
      <c r="P16" s="54"/>
      <c r="Q16" s="51"/>
      <c r="R16" s="55"/>
      <c r="S16" s="83"/>
      <c r="T16" s="83"/>
      <c r="U16" s="146" t="str">
        <f t="shared" si="0"/>
        <v/>
      </c>
      <c r="V16" s="162"/>
      <c r="W16" s="92"/>
      <c r="X16" s="155" t="s">
        <v>101</v>
      </c>
      <c r="Y16" s="156"/>
      <c r="Z16" s="155" t="s">
        <v>101</v>
      </c>
      <c r="AA16" s="156"/>
      <c r="AB16" s="155">
        <f t="shared" si="1"/>
        <v>0</v>
      </c>
      <c r="AC16" s="156"/>
      <c r="AD16" s="43"/>
      <c r="AF16" s="41" t="s">
        <v>101</v>
      </c>
      <c r="AG16" s="41" t="s">
        <v>101</v>
      </c>
      <c r="AH16" s="149" t="str">
        <f>IFERROR(ROUND(AF16*$W11,2),"")</f>
        <v/>
      </c>
      <c r="AI16" s="150"/>
      <c r="AJ16" s="150" t="str">
        <f>IFERROR(ROUND(AG16*$W11,2),"")</f>
        <v/>
      </c>
      <c r="AK16" s="150"/>
      <c r="AL16" s="116"/>
      <c r="AM16" s="128" t="str">
        <f t="shared" ref="AM16:AM21" si="2">IF($M$10="Cesama",F25,IF($M$10="Copanor",F33,F18))</f>
        <v>Residencial Social</v>
      </c>
      <c r="AN16" s="128"/>
      <c r="AO16" s="128"/>
    </row>
    <row r="17" spans="3:41" ht="28.5" customHeight="1" thickTop="1" x14ac:dyDescent="0.25">
      <c r="C17">
        <v>3</v>
      </c>
      <c r="D17" t="s">
        <v>4</v>
      </c>
      <c r="E17" t="s">
        <v>74</v>
      </c>
      <c r="J17" s="40"/>
      <c r="K17" s="71" t="s">
        <v>71</v>
      </c>
      <c r="L17" s="72"/>
      <c r="M17" s="73" t="s">
        <v>26</v>
      </c>
      <c r="N17" s="73" t="s">
        <v>51</v>
      </c>
      <c r="O17" s="73" t="s">
        <v>53</v>
      </c>
      <c r="P17" s="54"/>
      <c r="Q17" s="51"/>
      <c r="R17" s="55"/>
      <c r="S17" s="83"/>
      <c r="T17" s="83"/>
      <c r="U17" s="160" t="s">
        <v>80</v>
      </c>
      <c r="V17" s="168"/>
      <c r="W17" s="89">
        <f>SUM(W11:W16)</f>
        <v>0</v>
      </c>
      <c r="X17" s="129">
        <f>SUM(X11:Y16)</f>
        <v>0</v>
      </c>
      <c r="Y17" s="130"/>
      <c r="Z17" s="129">
        <f>SUM(Z11:AA16)</f>
        <v>0</v>
      </c>
      <c r="AA17" s="130"/>
      <c r="AB17" s="157">
        <f t="shared" si="1"/>
        <v>0</v>
      </c>
      <c r="AC17" s="158"/>
      <c r="AD17" s="43"/>
      <c r="AF17" s="41" t="s">
        <v>101</v>
      </c>
      <c r="AG17" s="41" t="s">
        <v>101</v>
      </c>
      <c r="AH17" s="149" t="str">
        <f>IFERROR(ROUND(AF17*$W12,2),"")</f>
        <v/>
      </c>
      <c r="AI17" s="150"/>
      <c r="AJ17" s="150" t="str">
        <f>IFERROR(ROUND(AG17*$W12,2),"")</f>
        <v/>
      </c>
      <c r="AK17" s="150"/>
      <c r="AL17" s="116"/>
      <c r="AM17" s="128" t="str">
        <f t="shared" si="2"/>
        <v>Residencial</v>
      </c>
      <c r="AN17" s="128"/>
      <c r="AO17" s="128"/>
    </row>
    <row r="18" spans="3:41" ht="22.5" customHeight="1" x14ac:dyDescent="0.25">
      <c r="E18" t="s">
        <v>19</v>
      </c>
      <c r="F18" t="s">
        <v>15</v>
      </c>
      <c r="J18" s="40"/>
      <c r="K18" s="74" t="s">
        <v>46</v>
      </c>
      <c r="L18" s="75"/>
      <c r="M18" s="76">
        <f ca="1">IFERROR(IF(OR(M12=F39,M12=F40,M12=F41,M12=F46,M12=F47,M12=F48,M12=F49,M12=F56,M12=F57),INDIRECT("'"&amp;M10&amp;"'!"&amp;"T14"),"")*AF11,"")</f>
        <v>0</v>
      </c>
      <c r="N18" s="76">
        <f ca="1">IFERROR(IF(OR(M12=F41,M12=F43,M12=F48,M12=F51),INDIRECT("'"&amp;M10&amp;"'!"&amp;"v14"),IF(OR(M12=F49,M12=F52),INDIRECT("'"&amp;M10&amp;"'!"&amp;"w14"),IF(OR(M12=F40,M12=F42,M12=F47,M12=F50,M12=F57,M12=F58),INDIRECT("'"&amp;M10&amp;"'!"&amp;"u14"),"")))*AF11,"")</f>
        <v>0</v>
      </c>
      <c r="O18" s="76">
        <f ca="1">SUM(M18:N18)</f>
        <v>0</v>
      </c>
      <c r="P18" s="54"/>
      <c r="Q18" s="51"/>
      <c r="R18" s="55"/>
      <c r="S18" s="77"/>
      <c r="T18" s="87"/>
      <c r="U18" s="85"/>
      <c r="V18" s="86"/>
      <c r="W18" s="86"/>
      <c r="X18" s="85"/>
      <c r="Y18" s="65"/>
      <c r="Z18" s="64"/>
      <c r="AA18" s="83"/>
      <c r="AB18" s="83"/>
      <c r="AC18" s="83"/>
      <c r="AD18" s="43"/>
      <c r="AE18" s="36"/>
      <c r="AF18" s="41" t="s">
        <v>101</v>
      </c>
      <c r="AG18" s="41" t="s">
        <v>101</v>
      </c>
      <c r="AH18" s="149" t="str">
        <f t="shared" ref="AH18:AH21" si="3">IFERROR(ROUND(AF18*$W13,2),"")</f>
        <v/>
      </c>
      <c r="AI18" s="150"/>
      <c r="AJ18" s="150" t="str">
        <f t="shared" ref="AJ18:AJ21" si="4">IFERROR(ROUND(AG18*$W13,2),"")</f>
        <v/>
      </c>
      <c r="AK18" s="150"/>
      <c r="AL18" s="116"/>
      <c r="AM18" s="128" t="str">
        <f t="shared" si="2"/>
        <v>Comercial</v>
      </c>
      <c r="AN18" s="128"/>
      <c r="AO18" s="128"/>
    </row>
    <row r="19" spans="3:41" ht="15" customHeight="1" x14ac:dyDescent="0.25">
      <c r="E19" t="s">
        <v>20</v>
      </c>
      <c r="F19" t="s">
        <v>0</v>
      </c>
      <c r="J19" s="40"/>
      <c r="K19" s="56"/>
      <c r="L19" s="56"/>
      <c r="M19" s="56"/>
      <c r="N19" s="56"/>
      <c r="O19" s="56"/>
      <c r="P19" s="54"/>
      <c r="Q19" s="51"/>
      <c r="R19" s="55"/>
      <c r="S19" s="159" t="s">
        <v>100</v>
      </c>
      <c r="T19" s="159"/>
      <c r="U19" s="159"/>
      <c r="V19" s="159"/>
      <c r="W19" s="64"/>
      <c r="X19" s="64"/>
      <c r="Y19" s="65"/>
      <c r="Z19" s="64"/>
      <c r="AA19" s="83"/>
      <c r="AB19" s="83"/>
      <c r="AC19" s="83"/>
      <c r="AD19" s="43"/>
      <c r="AF19" s="41" t="s">
        <v>101</v>
      </c>
      <c r="AG19" s="41" t="s">
        <v>101</v>
      </c>
      <c r="AH19" s="149" t="str">
        <f t="shared" si="3"/>
        <v/>
      </c>
      <c r="AI19" s="150"/>
      <c r="AJ19" s="150" t="str">
        <f t="shared" si="4"/>
        <v/>
      </c>
      <c r="AK19" s="150"/>
      <c r="AL19" s="116"/>
      <c r="AM19" s="128" t="str">
        <f t="shared" si="2"/>
        <v>Industrial</v>
      </c>
      <c r="AN19" s="128"/>
      <c r="AO19" s="128"/>
    </row>
    <row r="20" spans="3:41" ht="15" customHeight="1" x14ac:dyDescent="0.25">
      <c r="E20" t="s">
        <v>21</v>
      </c>
      <c r="F20" t="s">
        <v>1</v>
      </c>
      <c r="J20" s="40"/>
      <c r="K20" s="56"/>
      <c r="L20" s="56"/>
      <c r="M20" s="56"/>
      <c r="N20" s="56"/>
      <c r="O20" s="56"/>
      <c r="P20" s="54"/>
      <c r="Q20" s="51"/>
      <c r="R20" s="55"/>
      <c r="S20" s="159"/>
      <c r="T20" s="159"/>
      <c r="U20" s="159"/>
      <c r="V20" s="159"/>
      <c r="W20" s="65"/>
      <c r="X20" s="64"/>
      <c r="Y20" s="65"/>
      <c r="Z20" s="64"/>
      <c r="AA20" s="83"/>
      <c r="AB20" s="83"/>
      <c r="AC20" s="83"/>
      <c r="AD20" s="43"/>
      <c r="AF20" s="41" t="s">
        <v>101</v>
      </c>
      <c r="AG20" s="41" t="s">
        <v>101</v>
      </c>
      <c r="AH20" s="149" t="str">
        <f t="shared" si="3"/>
        <v/>
      </c>
      <c r="AI20" s="150"/>
      <c r="AJ20" s="150" t="str">
        <f t="shared" si="4"/>
        <v/>
      </c>
      <c r="AK20" s="150"/>
      <c r="AL20" s="116"/>
      <c r="AM20" s="128" t="str">
        <f t="shared" si="2"/>
        <v>Pública</v>
      </c>
      <c r="AN20" s="128"/>
      <c r="AO20" s="128"/>
    </row>
    <row r="21" spans="3:41" ht="15" customHeight="1" x14ac:dyDescent="0.25">
      <c r="E21" t="s">
        <v>22</v>
      </c>
      <c r="F21" t="s">
        <v>16</v>
      </c>
      <c r="J21" s="40"/>
      <c r="K21" s="56"/>
      <c r="L21" s="56"/>
      <c r="M21" s="56"/>
      <c r="N21" s="56"/>
      <c r="O21" s="56"/>
      <c r="P21" s="54"/>
      <c r="Q21" s="51"/>
      <c r="R21" s="55"/>
      <c r="S21" s="159"/>
      <c r="T21" s="159"/>
      <c r="U21" s="159"/>
      <c r="V21" s="159"/>
      <c r="W21" s="64"/>
      <c r="X21" s="64"/>
      <c r="Y21" s="65"/>
      <c r="Z21" s="64"/>
      <c r="AA21" s="83"/>
      <c r="AB21" s="83"/>
      <c r="AC21" s="98"/>
      <c r="AD21" s="43"/>
      <c r="AF21" s="41" t="s">
        <v>101</v>
      </c>
      <c r="AG21" s="41" t="s">
        <v>101</v>
      </c>
      <c r="AH21" s="149" t="str">
        <f t="shared" si="3"/>
        <v/>
      </c>
      <c r="AI21" s="150"/>
      <c r="AJ21" s="150" t="str">
        <f t="shared" si="4"/>
        <v/>
      </c>
      <c r="AK21" s="150"/>
      <c r="AL21" s="117"/>
      <c r="AM21" s="128" t="str">
        <f t="shared" si="2"/>
        <v/>
      </c>
      <c r="AN21" s="128"/>
      <c r="AO21" s="128"/>
    </row>
    <row r="22" spans="3:41" x14ac:dyDescent="0.25">
      <c r="E22" t="s">
        <v>23</v>
      </c>
      <c r="F22" t="s">
        <v>17</v>
      </c>
      <c r="J22" s="40"/>
      <c r="K22" s="66"/>
      <c r="L22" s="66"/>
      <c r="M22" s="66"/>
      <c r="N22" s="66"/>
      <c r="O22" s="66"/>
      <c r="P22" s="54"/>
      <c r="Q22" s="51"/>
      <c r="R22" s="55"/>
      <c r="S22" s="159"/>
      <c r="T22" s="159"/>
      <c r="U22" s="159"/>
      <c r="V22" s="159"/>
      <c r="W22" s="64"/>
      <c r="X22" s="64"/>
      <c r="Y22" s="65"/>
      <c r="Z22" s="64"/>
      <c r="AA22" s="83"/>
      <c r="AB22" s="83"/>
      <c r="AC22" s="83"/>
      <c r="AD22" s="43"/>
      <c r="AE22" s="36"/>
      <c r="AF22" s="36"/>
      <c r="AG22" s="36"/>
      <c r="AH22" s="118"/>
      <c r="AI22" s="118"/>
      <c r="AJ22" s="118"/>
      <c r="AK22" s="116"/>
      <c r="AL22" s="116"/>
      <c r="AM22" s="116"/>
      <c r="AN22" s="116"/>
      <c r="AO22" s="116"/>
    </row>
    <row r="23" spans="3:41" ht="17.25" customHeight="1" x14ac:dyDescent="0.25">
      <c r="F23" t="str">
        <f>""</f>
        <v/>
      </c>
      <c r="J23" s="40"/>
      <c r="K23" s="66"/>
      <c r="L23" s="66"/>
      <c r="M23" s="67"/>
      <c r="N23" s="66"/>
      <c r="O23" s="66"/>
      <c r="P23" s="54"/>
      <c r="Q23" s="68"/>
      <c r="R23" s="55"/>
      <c r="S23" s="154"/>
      <c r="T23" s="154"/>
      <c r="U23" s="154"/>
      <c r="V23" s="154"/>
      <c r="W23" s="154"/>
      <c r="X23" s="154"/>
      <c r="Y23" s="154"/>
      <c r="Z23" s="154"/>
      <c r="AA23" s="154"/>
      <c r="AB23" s="154"/>
      <c r="AC23" s="154"/>
      <c r="AD23" s="43"/>
    </row>
    <row r="24" spans="3:41" ht="15.75" thickBot="1" x14ac:dyDescent="0.3">
      <c r="E24" t="s">
        <v>8</v>
      </c>
      <c r="J24" s="44"/>
      <c r="K24" s="163" t="s">
        <v>72</v>
      </c>
      <c r="L24" s="163"/>
      <c r="M24" s="163"/>
      <c r="N24" s="163"/>
      <c r="O24" s="163"/>
      <c r="P24" s="69"/>
      <c r="Q24" s="51"/>
      <c r="R24" s="55"/>
      <c r="S24" s="154"/>
      <c r="T24" s="154"/>
      <c r="U24" s="154"/>
      <c r="V24" s="154"/>
      <c r="W24" s="154"/>
      <c r="X24" s="154"/>
      <c r="Y24" s="154"/>
      <c r="Z24" s="154"/>
      <c r="AA24" s="154"/>
      <c r="AB24" s="154"/>
      <c r="AC24" s="154"/>
      <c r="AD24" s="43"/>
    </row>
    <row r="25" spans="3:41" x14ac:dyDescent="0.25">
      <c r="E25" t="s">
        <v>19</v>
      </c>
      <c r="F25" t="s">
        <v>15</v>
      </c>
      <c r="R25" s="55"/>
      <c r="S25" s="172" t="s">
        <v>72</v>
      </c>
      <c r="T25" s="172"/>
      <c r="U25" s="172"/>
      <c r="V25" s="172"/>
      <c r="W25" s="172"/>
      <c r="X25" s="172"/>
      <c r="Y25" s="172"/>
      <c r="Z25" s="172"/>
      <c r="AA25" s="172"/>
      <c r="AB25" s="172"/>
      <c r="AC25" s="172"/>
      <c r="AD25" s="43"/>
    </row>
    <row r="26" spans="3:41" ht="15.75" thickBot="1" x14ac:dyDescent="0.3">
      <c r="E26" t="s">
        <v>68</v>
      </c>
      <c r="F26" t="s">
        <v>61</v>
      </c>
      <c r="R26" s="70"/>
      <c r="S26" s="173"/>
      <c r="T26" s="173"/>
      <c r="U26" s="173"/>
      <c r="V26" s="173"/>
      <c r="W26" s="173"/>
      <c r="X26" s="80"/>
      <c r="Y26" s="80"/>
      <c r="Z26" s="80"/>
      <c r="AA26" s="84"/>
      <c r="AB26" s="84"/>
      <c r="AC26" s="84"/>
      <c r="AD26" s="45"/>
    </row>
    <row r="27" spans="3:41" ht="15" customHeight="1" x14ac:dyDescent="0.25">
      <c r="E27" t="s">
        <v>69</v>
      </c>
      <c r="F27" t="s">
        <v>62</v>
      </c>
      <c r="R27" s="81"/>
      <c r="S27" s="81"/>
      <c r="T27" s="81"/>
      <c r="U27" s="81"/>
      <c r="V27" s="81"/>
      <c r="W27" s="81"/>
      <c r="X27" s="81"/>
      <c r="Y27" s="81"/>
      <c r="Z27" s="81"/>
      <c r="AA27" s="81"/>
    </row>
    <row r="28" spans="3:41" ht="15" customHeight="1" x14ac:dyDescent="0.25">
      <c r="E28" t="s">
        <v>21</v>
      </c>
      <c r="F28" t="s">
        <v>1</v>
      </c>
      <c r="K28" s="78"/>
      <c r="L28" s="78"/>
      <c r="M28" s="78"/>
      <c r="N28" s="78"/>
      <c r="O28" s="78"/>
      <c r="P28" s="78"/>
      <c r="Q28" s="78"/>
      <c r="R28" s="170" t="s">
        <v>96</v>
      </c>
      <c r="S28" s="170"/>
      <c r="T28" s="170"/>
      <c r="U28" s="170"/>
      <c r="V28" s="170"/>
      <c r="W28" s="170"/>
      <c r="X28" s="170"/>
      <c r="Y28" s="170"/>
      <c r="Z28" s="170"/>
      <c r="AA28" s="170"/>
      <c r="AB28" s="170"/>
      <c r="AC28" s="170"/>
      <c r="AD28" s="170"/>
    </row>
    <row r="29" spans="3:41" ht="17.25" customHeight="1" x14ac:dyDescent="0.25">
      <c r="E29" t="s">
        <v>22</v>
      </c>
      <c r="F29" t="s">
        <v>16</v>
      </c>
      <c r="R29" s="169" t="s">
        <v>97</v>
      </c>
      <c r="S29" s="169"/>
      <c r="T29" s="169"/>
      <c r="U29" s="169"/>
      <c r="V29" s="169"/>
      <c r="W29" s="96"/>
      <c r="X29" s="96"/>
      <c r="Y29" s="96"/>
      <c r="Z29" s="96"/>
      <c r="AA29" s="96"/>
      <c r="AB29" s="96"/>
      <c r="AC29" s="96"/>
      <c r="AD29" s="96"/>
    </row>
    <row r="30" spans="3:41" ht="15" customHeight="1" x14ac:dyDescent="0.25">
      <c r="E30" t="s">
        <v>23</v>
      </c>
      <c r="F30" t="s">
        <v>17</v>
      </c>
      <c r="R30" s="169" t="s">
        <v>98</v>
      </c>
      <c r="S30" s="169"/>
      <c r="T30" s="169"/>
      <c r="U30" s="169"/>
      <c r="V30" s="169"/>
      <c r="W30" s="169"/>
      <c r="X30" s="96"/>
      <c r="Y30" s="96"/>
      <c r="Z30" s="96"/>
      <c r="AA30" s="96"/>
      <c r="AB30" s="96"/>
      <c r="AC30" s="96"/>
      <c r="AD30" s="96"/>
    </row>
    <row r="31" spans="3:41" ht="15" customHeight="1" x14ac:dyDescent="0.25"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</row>
    <row r="32" spans="3:41" x14ac:dyDescent="0.25">
      <c r="E32" t="s">
        <v>7</v>
      </c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</row>
    <row r="33" spans="3:6" x14ac:dyDescent="0.25">
      <c r="E33" t="s">
        <v>20</v>
      </c>
      <c r="F33" t="s">
        <v>0</v>
      </c>
    </row>
    <row r="34" spans="3:6" hidden="1" x14ac:dyDescent="0.25">
      <c r="E34" t="s">
        <v>21</v>
      </c>
      <c r="F34" t="s">
        <v>1</v>
      </c>
    </row>
    <row r="35" spans="3:6" hidden="1" x14ac:dyDescent="0.25">
      <c r="E35" t="s">
        <v>22</v>
      </c>
      <c r="F35" t="s">
        <v>16</v>
      </c>
    </row>
    <row r="36" spans="3:6" hidden="1" x14ac:dyDescent="0.25">
      <c r="E36" t="s">
        <v>23</v>
      </c>
      <c r="F36" t="s">
        <v>17</v>
      </c>
    </row>
    <row r="37" spans="3:6" hidden="1" x14ac:dyDescent="0.25">
      <c r="F37" t="str">
        <f>""</f>
        <v/>
      </c>
    </row>
    <row r="38" spans="3:6" hidden="1" x14ac:dyDescent="0.25">
      <c r="C38">
        <v>4</v>
      </c>
      <c r="D38" t="s">
        <v>5</v>
      </c>
      <c r="E38" t="s">
        <v>29</v>
      </c>
      <c r="F38" t="str">
        <f>""</f>
        <v/>
      </c>
    </row>
    <row r="39" spans="3:6" hidden="1" x14ac:dyDescent="0.25">
      <c r="E39" t="s">
        <v>36</v>
      </c>
      <c r="F39" t="s">
        <v>18</v>
      </c>
    </row>
    <row r="40" spans="3:6" hidden="1" x14ac:dyDescent="0.25">
      <c r="E40" t="s">
        <v>37</v>
      </c>
      <c r="F40" t="s">
        <v>31</v>
      </c>
    </row>
    <row r="41" spans="3:6" hidden="1" x14ac:dyDescent="0.25">
      <c r="E41" t="s">
        <v>38</v>
      </c>
      <c r="F41" t="s">
        <v>92</v>
      </c>
    </row>
    <row r="42" spans="3:6" hidden="1" x14ac:dyDescent="0.25">
      <c r="E42" t="s">
        <v>39</v>
      </c>
      <c r="F42" t="s">
        <v>43</v>
      </c>
    </row>
    <row r="43" spans="3:6" hidden="1" x14ac:dyDescent="0.25">
      <c r="E43" t="s">
        <v>40</v>
      </c>
      <c r="F43" t="s">
        <v>44</v>
      </c>
    </row>
    <row r="45" spans="3:6" hidden="1" x14ac:dyDescent="0.25">
      <c r="E45" t="s">
        <v>33</v>
      </c>
    </row>
    <row r="46" spans="3:6" hidden="1" x14ac:dyDescent="0.25">
      <c r="E46" t="s">
        <v>36</v>
      </c>
      <c r="F46" t="s">
        <v>18</v>
      </c>
    </row>
    <row r="47" spans="3:6" hidden="1" x14ac:dyDescent="0.25">
      <c r="E47" t="s">
        <v>37</v>
      </c>
      <c r="F47" t="s">
        <v>31</v>
      </c>
    </row>
    <row r="48" spans="3:6" hidden="1" x14ac:dyDescent="0.25">
      <c r="E48" t="s">
        <v>38</v>
      </c>
      <c r="F48" t="s">
        <v>32</v>
      </c>
    </row>
    <row r="49" spans="5:6" hidden="1" x14ac:dyDescent="0.25">
      <c r="E49" t="s">
        <v>39</v>
      </c>
      <c r="F49" t="s">
        <v>34</v>
      </c>
    </row>
    <row r="50" spans="5:6" hidden="1" x14ac:dyDescent="0.25">
      <c r="E50" t="s">
        <v>40</v>
      </c>
      <c r="F50" t="s">
        <v>43</v>
      </c>
    </row>
    <row r="51" spans="5:6" hidden="1" x14ac:dyDescent="0.25">
      <c r="E51" t="s">
        <v>41</v>
      </c>
      <c r="F51" t="s">
        <v>44</v>
      </c>
    </row>
    <row r="52" spans="5:6" hidden="1" x14ac:dyDescent="0.25">
      <c r="E52" t="s">
        <v>45</v>
      </c>
      <c r="F52" t="s">
        <v>70</v>
      </c>
    </row>
    <row r="55" spans="5:6" hidden="1" x14ac:dyDescent="0.25">
      <c r="E55" t="s">
        <v>35</v>
      </c>
    </row>
    <row r="56" spans="5:6" hidden="1" x14ac:dyDescent="0.25">
      <c r="E56" t="s">
        <v>24</v>
      </c>
      <c r="F56" t="s">
        <v>18</v>
      </c>
    </row>
    <row r="57" spans="5:6" hidden="1" x14ac:dyDescent="0.25">
      <c r="F57" t="s">
        <v>30</v>
      </c>
    </row>
    <row r="58" spans="5:6" hidden="1" x14ac:dyDescent="0.25">
      <c r="F58" t="s">
        <v>42</v>
      </c>
    </row>
  </sheetData>
  <sheetProtection algorithmName="SHA-512" hashValue="mEAjaob07DSoX/VlRErc5AXWbJWsRNe9lvYIT457m+I5OgRaaOQni78vNZXi4iIEpgg1DymZrhjE9EpeNLomnA==" saltValue="/ZZ4/CsBrZ+G0z5ONEF3XA==" spinCount="100000" sheet="1" objects="1" scenarios="1"/>
  <protectedRanges>
    <protectedRange sqref="M9:O12 M15:N15 W11:W16 AF10 U6:W6 AN7" name="Simulador"/>
  </protectedRanges>
  <mergeCells count="74">
    <mergeCell ref="R30:W30"/>
    <mergeCell ref="R28:AD28"/>
    <mergeCell ref="R29:V29"/>
    <mergeCell ref="AJ21:AK21"/>
    <mergeCell ref="U6:W6"/>
    <mergeCell ref="S25:AC25"/>
    <mergeCell ref="S26:W26"/>
    <mergeCell ref="K24:O24"/>
    <mergeCell ref="AF13:AH13"/>
    <mergeCell ref="AF14:AH14"/>
    <mergeCell ref="M11:O11"/>
    <mergeCell ref="M12:O12"/>
    <mergeCell ref="M15:N15"/>
    <mergeCell ref="M14:N14"/>
    <mergeCell ref="U17:V17"/>
    <mergeCell ref="Z14:AA14"/>
    <mergeCell ref="Z15:AA15"/>
    <mergeCell ref="Z16:AA16"/>
    <mergeCell ref="U14:V14"/>
    <mergeCell ref="Z12:AA12"/>
    <mergeCell ref="U12:V12"/>
    <mergeCell ref="U13:V13"/>
    <mergeCell ref="K6:O6"/>
    <mergeCell ref="M9:O9"/>
    <mergeCell ref="M10:O10"/>
    <mergeCell ref="S23:AC24"/>
    <mergeCell ref="AB10:AC10"/>
    <mergeCell ref="AB11:AC11"/>
    <mergeCell ref="AB12:AC12"/>
    <mergeCell ref="AB14:AC14"/>
    <mergeCell ref="AB15:AC15"/>
    <mergeCell ref="AB16:AC16"/>
    <mergeCell ref="AB17:AC17"/>
    <mergeCell ref="S19:V22"/>
    <mergeCell ref="X16:Y16"/>
    <mergeCell ref="X17:Y17"/>
    <mergeCell ref="U15:V15"/>
    <mergeCell ref="U16:V16"/>
    <mergeCell ref="AM21:AO21"/>
    <mergeCell ref="AH16:AI16"/>
    <mergeCell ref="AH17:AI17"/>
    <mergeCell ref="AH18:AI18"/>
    <mergeCell ref="AH19:AI19"/>
    <mergeCell ref="AH20:AI20"/>
    <mergeCell ref="AH21:AI21"/>
    <mergeCell ref="AJ16:AK16"/>
    <mergeCell ref="AM16:AO16"/>
    <mergeCell ref="AM17:AO17"/>
    <mergeCell ref="AM19:AO19"/>
    <mergeCell ref="AJ17:AK17"/>
    <mergeCell ref="AJ18:AK18"/>
    <mergeCell ref="AJ19:AK19"/>
    <mergeCell ref="AJ20:AK20"/>
    <mergeCell ref="AM20:AO20"/>
    <mergeCell ref="S4:AC4"/>
    <mergeCell ref="R6:T6"/>
    <mergeCell ref="R8:T8"/>
    <mergeCell ref="R10:T10"/>
    <mergeCell ref="AG11:AI11"/>
    <mergeCell ref="X10:Y10"/>
    <mergeCell ref="X11:Y11"/>
    <mergeCell ref="Z10:AA10"/>
    <mergeCell ref="Z11:AA11"/>
    <mergeCell ref="R11:T11"/>
    <mergeCell ref="U10:V10"/>
    <mergeCell ref="U11:V11"/>
    <mergeCell ref="AM18:AO18"/>
    <mergeCell ref="Z17:AA17"/>
    <mergeCell ref="X12:Y12"/>
    <mergeCell ref="X13:Y13"/>
    <mergeCell ref="X14:Y14"/>
    <mergeCell ref="X15:Y15"/>
    <mergeCell ref="Z13:AA13"/>
    <mergeCell ref="AB13:AC13"/>
  </mergeCells>
  <dataValidations count="3">
    <dataValidation type="list" allowBlank="1" showInputMessage="1" showErrorMessage="1" sqref="M10:O10" xr:uid="{00000000-0002-0000-0100-000000000000}">
      <formula1>$F$10:$F$15</formula1>
    </dataValidation>
    <dataValidation allowBlank="1" showInputMessage="1" showErrorMessage="1" prompt="Esta informação está disponível em sua conta de água. Verifique a guia &quot;Entenda sua Conta&quot; para saber mais informações." sqref="M12:O12" xr:uid="{00000000-0002-0000-0100-000001000000}"/>
    <dataValidation type="list" errorStyle="warning" allowBlank="1" showInputMessage="1" showErrorMessage="1" errorTitle="Cateogira Inválida" prompt="Alguns prestadores possuem categorias diferentes dos outros. Sempre que o prestador for modificado é importante selecionar novamente a categoria desejada." sqref="M11:O11" xr:uid="{00000000-0002-0000-0100-000002000000}">
      <formula1>IF($M$10="Cesama",$F$25:$F$30,IF($M$10="Copanor",$F$33:$F$36,$F$18:$F$22))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ignoredErrors>
    <ignoredError sqref="AB11:AB15" formulaRange="1"/>
  </ignoredErrors>
  <drawing r:id="rId2"/>
  <legacyDrawing r:id="rId3"/>
  <picture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C69E2B-F392-46C2-A810-2521C5F91E39}">
  <sheetPr codeName="Plan11"/>
  <dimension ref="H1:AC73"/>
  <sheetViews>
    <sheetView showGridLines="0" zoomScale="70" zoomScaleNormal="70" workbookViewId="0">
      <selection activeCell="W69" sqref="W69"/>
    </sheetView>
  </sheetViews>
  <sheetFormatPr defaultRowHeight="15" x14ac:dyDescent="0.25"/>
  <cols>
    <col min="6" max="6" width="11.5703125" customWidth="1"/>
    <col min="8" max="8" width="12.42578125" customWidth="1"/>
    <col min="18" max="18" width="13.5703125" customWidth="1"/>
    <col min="19" max="19" width="11.42578125" customWidth="1"/>
    <col min="20" max="20" width="6.85546875" customWidth="1"/>
    <col min="21" max="21" width="9.5703125" customWidth="1"/>
    <col min="22" max="22" width="7" customWidth="1"/>
    <col min="23" max="23" width="14.7109375" customWidth="1"/>
    <col min="24" max="24" width="11.140625" customWidth="1"/>
    <col min="25" max="25" width="13.85546875" customWidth="1"/>
    <col min="26" max="26" width="15.42578125" customWidth="1"/>
    <col min="27" max="27" width="11.85546875" customWidth="1"/>
    <col min="28" max="28" width="10.140625" customWidth="1"/>
  </cols>
  <sheetData>
    <row r="1" spans="8:26" ht="15" customHeight="1" x14ac:dyDescent="0.25">
      <c r="H1" s="104"/>
    </row>
    <row r="2" spans="8:26" ht="15" customHeight="1" x14ac:dyDescent="0.25">
      <c r="H2" s="3"/>
    </row>
    <row r="3" spans="8:26" s="1" customFormat="1" ht="4.5" customHeight="1" x14ac:dyDescent="0.25"/>
    <row r="5" spans="8:26" x14ac:dyDescent="0.25">
      <c r="Z5" s="13" t="s">
        <v>107</v>
      </c>
    </row>
    <row r="13" spans="8:26" x14ac:dyDescent="0.25">
      <c r="T13" s="105"/>
    </row>
    <row r="18" spans="17:19" x14ac:dyDescent="0.25">
      <c r="Q18" s="106"/>
      <c r="S18" s="106"/>
    </row>
    <row r="19" spans="17:19" x14ac:dyDescent="0.25">
      <c r="S19" s="105"/>
    </row>
    <row r="20" spans="17:19" x14ac:dyDescent="0.25">
      <c r="S20" s="106"/>
    </row>
    <row r="21" spans="17:19" x14ac:dyDescent="0.25">
      <c r="S21" s="106"/>
    </row>
    <row r="22" spans="17:19" x14ac:dyDescent="0.25">
      <c r="R22" s="106"/>
    </row>
    <row r="23" spans="17:19" ht="15" customHeight="1" x14ac:dyDescent="0.25">
      <c r="R23" s="106"/>
    </row>
    <row r="40" spans="17:28" ht="15.75" x14ac:dyDescent="0.25">
      <c r="R40" s="107"/>
      <c r="S40" s="107"/>
      <c r="T40" s="107"/>
      <c r="U40" s="107"/>
      <c r="V40" s="107"/>
    </row>
    <row r="41" spans="17:28" ht="15.75" x14ac:dyDescent="0.25">
      <c r="R41" s="107"/>
      <c r="S41" s="107"/>
      <c r="T41" s="107"/>
      <c r="U41" s="107"/>
      <c r="V41" s="107"/>
      <c r="W41" s="6"/>
      <c r="X41" s="6"/>
      <c r="Y41" s="6"/>
      <c r="Z41" s="6"/>
    </row>
    <row r="42" spans="17:28" ht="15.75" x14ac:dyDescent="0.25">
      <c r="Q42" s="103"/>
      <c r="R42" s="107"/>
      <c r="S42" s="107"/>
      <c r="T42" s="107"/>
      <c r="U42" s="107"/>
      <c r="V42" s="107"/>
      <c r="W42" s="122"/>
      <c r="X42" s="107"/>
      <c r="Y42" s="6"/>
      <c r="Z42" s="6"/>
    </row>
    <row r="43" spans="17:28" x14ac:dyDescent="0.25">
      <c r="R43" s="6"/>
      <c r="S43" s="6"/>
      <c r="T43" s="6"/>
      <c r="U43" s="6"/>
      <c r="V43" s="119"/>
      <c r="W43" s="6"/>
      <c r="X43" s="6"/>
      <c r="Y43" s="6"/>
      <c r="Z43" s="6"/>
    </row>
    <row r="44" spans="17:28" ht="15.75" x14ac:dyDescent="0.25">
      <c r="R44" s="107"/>
      <c r="S44" s="107"/>
      <c r="T44" s="107"/>
      <c r="U44" s="107"/>
      <c r="V44" s="107"/>
      <c r="W44" s="107"/>
      <c r="X44" s="107"/>
      <c r="Y44" s="107"/>
      <c r="AA44" s="107"/>
      <c r="AB44" s="108"/>
    </row>
    <row r="45" spans="17:28" ht="15.75" x14ac:dyDescent="0.25">
      <c r="R45" s="107"/>
      <c r="S45" s="6"/>
      <c r="T45" s="107"/>
      <c r="U45" s="107"/>
      <c r="V45" s="107"/>
      <c r="W45" s="120"/>
      <c r="X45" s="107"/>
      <c r="Y45" s="120"/>
      <c r="Z45" s="121"/>
      <c r="AA45" s="109"/>
      <c r="AB45" s="110"/>
    </row>
    <row r="46" spans="17:28" ht="15.75" x14ac:dyDescent="0.25">
      <c r="T46" s="107"/>
      <c r="U46" s="107"/>
      <c r="V46" s="107"/>
      <c r="W46" s="107"/>
      <c r="X46" s="107"/>
      <c r="Y46" s="107"/>
      <c r="Z46" s="107"/>
      <c r="AA46" s="107"/>
      <c r="AB46" s="110"/>
    </row>
    <row r="47" spans="17:28" ht="15.75" x14ac:dyDescent="0.25">
      <c r="Q47" s="6"/>
      <c r="R47" s="6"/>
      <c r="S47" s="6"/>
      <c r="T47" s="107"/>
      <c r="U47" s="107"/>
      <c r="V47" s="107"/>
      <c r="W47" s="107"/>
      <c r="X47" s="107"/>
      <c r="Y47" s="107"/>
      <c r="Z47" s="107"/>
      <c r="AA47" s="107"/>
      <c r="AB47" s="110"/>
    </row>
    <row r="48" spans="17:28" ht="15.75" x14ac:dyDescent="0.25">
      <c r="Q48" s="6"/>
      <c r="R48" s="6"/>
      <c r="S48" s="6"/>
      <c r="T48" s="107"/>
      <c r="U48" s="107"/>
      <c r="V48" s="107"/>
      <c r="W48" s="107"/>
      <c r="X48" s="107"/>
      <c r="Y48" s="109"/>
      <c r="Z48" s="107"/>
      <c r="AA48" s="109"/>
      <c r="AB48" s="110"/>
    </row>
    <row r="49" spans="17:29" ht="15.75" x14ac:dyDescent="0.25">
      <c r="Q49" s="6"/>
      <c r="R49" s="6"/>
      <c r="S49" s="6"/>
      <c r="T49" s="124"/>
      <c r="U49" s="107"/>
      <c r="V49" s="107"/>
      <c r="W49" s="109"/>
      <c r="X49" s="109"/>
      <c r="Y49" s="109"/>
      <c r="Z49" s="109"/>
      <c r="AA49" s="109"/>
    </row>
    <row r="50" spans="17:29" ht="15.75" x14ac:dyDescent="0.25">
      <c r="Q50" s="6"/>
      <c r="R50" s="6"/>
      <c r="S50" s="6"/>
      <c r="T50" s="107"/>
      <c r="U50" s="107"/>
      <c r="V50" s="107"/>
      <c r="W50" s="107"/>
      <c r="X50" s="107"/>
      <c r="Y50" s="109"/>
      <c r="Z50" s="107"/>
      <c r="AA50" s="109"/>
    </row>
    <row r="51" spans="17:29" ht="15.75" x14ac:dyDescent="0.25">
      <c r="Q51" s="6"/>
      <c r="R51" s="6"/>
      <c r="S51" s="6"/>
      <c r="T51" s="111"/>
      <c r="U51" s="123"/>
      <c r="V51" s="111"/>
      <c r="W51" s="102"/>
      <c r="X51" s="102"/>
      <c r="Y51" s="102"/>
    </row>
    <row r="52" spans="17:29" ht="23.25" customHeight="1" x14ac:dyDescent="0.25">
      <c r="Q52" s="6"/>
      <c r="R52" s="6"/>
      <c r="S52" s="6"/>
      <c r="T52" s="107"/>
      <c r="U52" s="123"/>
      <c r="V52" s="107"/>
      <c r="W52" s="107"/>
      <c r="X52" s="107"/>
      <c r="Y52" s="109"/>
      <c r="Z52" s="107"/>
      <c r="AA52" s="109"/>
    </row>
    <row r="53" spans="17:29" ht="15.75" x14ac:dyDescent="0.25">
      <c r="U53" s="111"/>
      <c r="X53" s="68"/>
    </row>
    <row r="54" spans="17:29" ht="15.75" x14ac:dyDescent="0.25">
      <c r="U54" s="111"/>
      <c r="X54" s="68"/>
    </row>
    <row r="55" spans="17:29" ht="21" x14ac:dyDescent="0.35">
      <c r="W55" s="112"/>
      <c r="X55" s="125"/>
      <c r="Y55" s="112"/>
      <c r="Z55" s="112"/>
      <c r="AC55" s="126"/>
    </row>
    <row r="56" spans="17:29" ht="21" x14ac:dyDescent="0.35">
      <c r="W56" s="112"/>
      <c r="X56" s="125"/>
      <c r="Y56" s="112"/>
      <c r="Z56" s="112"/>
      <c r="AC56" s="127"/>
    </row>
    <row r="57" spans="17:29" ht="21" x14ac:dyDescent="0.35">
      <c r="W57" s="112"/>
      <c r="X57" s="112"/>
      <c r="Y57" s="112"/>
      <c r="Z57" s="112"/>
      <c r="AC57" s="127"/>
    </row>
    <row r="58" spans="17:29" ht="21" x14ac:dyDescent="0.35">
      <c r="W58" s="112"/>
      <c r="X58" s="112"/>
      <c r="Y58" s="112"/>
      <c r="Z58" s="112"/>
      <c r="AC58" s="127"/>
    </row>
    <row r="60" spans="17:29" ht="21" x14ac:dyDescent="0.35">
      <c r="V60" s="112"/>
    </row>
    <row r="61" spans="17:29" ht="21" x14ac:dyDescent="0.35">
      <c r="V61" s="113"/>
    </row>
    <row r="62" spans="17:29" ht="23.25" x14ac:dyDescent="0.35">
      <c r="V62" s="114"/>
    </row>
    <row r="63" spans="17:29" x14ac:dyDescent="0.25">
      <c r="V63" s="103"/>
    </row>
    <row r="66" spans="19:23" x14ac:dyDescent="0.25">
      <c r="S66" s="103"/>
      <c r="W66" s="13"/>
    </row>
    <row r="67" spans="19:23" x14ac:dyDescent="0.25">
      <c r="W67" s="115"/>
    </row>
    <row r="73" spans="19:23" x14ac:dyDescent="0.25">
      <c r="V73" s="106"/>
    </row>
  </sheetData>
  <sheetProtection algorithmName="SHA-512" hashValue="vt4XQbICWHTpnQG5cNO6mNylMT5eFP+X4BiVlezvqTo7bRMS8upR1lgIszhR7vubqY+Amtf8libf3Tkr4/UyeQ==" saltValue="k/MpHZZqX7jQyOGI+gMtFg==" spinCount="100000" sheet="1" objects="1" scenarios="1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10"/>
  <dimension ref="F1:Y27"/>
  <sheetViews>
    <sheetView showGridLines="0" zoomScale="70" zoomScaleNormal="70" workbookViewId="0">
      <selection activeCell="M25" sqref="M25"/>
    </sheetView>
  </sheetViews>
  <sheetFormatPr defaultRowHeight="15" x14ac:dyDescent="0.25"/>
  <cols>
    <col min="1" max="1" width="11.5703125" customWidth="1"/>
    <col min="2" max="2" width="12.42578125" customWidth="1"/>
  </cols>
  <sheetData>
    <row r="1" spans="6:15" ht="15.75" customHeight="1" x14ac:dyDescent="0.25">
      <c r="J1" s="99"/>
      <c r="K1" s="99"/>
      <c r="L1" s="99"/>
      <c r="M1" s="99"/>
    </row>
    <row r="2" spans="6:15" ht="15" customHeight="1" x14ac:dyDescent="0.25">
      <c r="I2" s="99"/>
      <c r="J2" s="174"/>
      <c r="K2" s="174"/>
      <c r="L2" s="174"/>
      <c r="M2" s="174"/>
      <c r="N2" s="174"/>
    </row>
    <row r="3" spans="6:15" ht="15" customHeight="1" x14ac:dyDescent="0.25">
      <c r="H3" s="99"/>
      <c r="I3" s="99"/>
      <c r="J3" s="99"/>
      <c r="K3" s="99"/>
      <c r="L3" s="99"/>
      <c r="M3" s="99"/>
    </row>
    <row r="4" spans="6:15" ht="45" customHeight="1" x14ac:dyDescent="0.25">
      <c r="F4" s="101"/>
      <c r="G4" s="101"/>
      <c r="H4" s="101"/>
      <c r="I4" s="101"/>
      <c r="J4" s="101"/>
      <c r="K4" s="101"/>
      <c r="L4" s="101"/>
      <c r="M4" s="101"/>
      <c r="N4" s="101"/>
      <c r="O4" s="101"/>
    </row>
    <row r="27" spans="21:25" ht="20.25" x14ac:dyDescent="0.25">
      <c r="U27" s="174"/>
      <c r="V27" s="174"/>
      <c r="W27" s="174"/>
      <c r="X27" s="174"/>
      <c r="Y27" s="174"/>
    </row>
  </sheetData>
  <sheetProtection algorithmName="SHA-512" hashValue="IDSp1YS0evFz0mtG5XWon/Vt+dn4OeX1ubGa2bB9yM8oZJugWVKnzX/yzRwkGweVLz7E/kNrFDBa+34P8IyfOA==" saltValue="aVEoFtoXa9wBkSQCijBdJA==" spinCount="100000" sheet="1" objects="1" scenarios="1"/>
  <mergeCells count="2">
    <mergeCell ref="U27:Y27"/>
    <mergeCell ref="J2:N2"/>
  </mergeCells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7"/>
  <dimension ref="B1:V49"/>
  <sheetViews>
    <sheetView showGridLines="0" zoomScale="85" zoomScaleNormal="85" workbookViewId="0">
      <selection activeCell="L21" sqref="L21"/>
    </sheetView>
  </sheetViews>
  <sheetFormatPr defaultRowHeight="15" x14ac:dyDescent="0.25"/>
  <cols>
    <col min="1" max="1" width="11.5703125" customWidth="1"/>
    <col min="2" max="2" width="23.42578125" customWidth="1"/>
    <col min="3" max="3" width="5.5703125" customWidth="1"/>
    <col min="5" max="5" width="18.7109375" customWidth="1"/>
    <col min="6" max="6" width="19" customWidth="1"/>
    <col min="10" max="10" width="13.28515625" bestFit="1" customWidth="1"/>
    <col min="16" max="16" width="17.85546875" customWidth="1"/>
    <col min="17" max="17" width="17.42578125" customWidth="1"/>
  </cols>
  <sheetData>
    <row r="1" spans="2:22" ht="15" customHeight="1" x14ac:dyDescent="0.25">
      <c r="C1" s="2" t="s">
        <v>25</v>
      </c>
    </row>
    <row r="2" spans="2:22" ht="15" customHeight="1" x14ac:dyDescent="0.25">
      <c r="C2" s="3">
        <f ca="1">TODAY()</f>
        <v>44407</v>
      </c>
    </row>
    <row r="3" spans="2:22" s="1" customFormat="1" ht="4.5" customHeight="1" x14ac:dyDescent="0.25"/>
    <row r="10" spans="2:22" ht="4.5" customHeight="1" x14ac:dyDescent="0.25"/>
    <row r="11" spans="2:22" ht="45.75" customHeight="1" thickBot="1" x14ac:dyDescent="0.3">
      <c r="E11" s="179" t="s">
        <v>106</v>
      </c>
      <c r="F11" s="179"/>
      <c r="G11" s="179"/>
      <c r="H11" s="179"/>
      <c r="I11" s="179"/>
    </row>
    <row r="12" spans="2:22" ht="15.75" thickTop="1" x14ac:dyDescent="0.25">
      <c r="E12" s="181" t="s">
        <v>54</v>
      </c>
      <c r="F12" s="183" t="s">
        <v>55</v>
      </c>
      <c r="G12" s="185" t="s">
        <v>56</v>
      </c>
      <c r="H12" s="186"/>
      <c r="I12" s="187"/>
      <c r="T12" s="180" t="s">
        <v>46</v>
      </c>
      <c r="U12" s="180"/>
      <c r="V12" s="32"/>
    </row>
    <row r="13" spans="2:22" ht="15.75" thickBot="1" x14ac:dyDescent="0.3">
      <c r="E13" s="182"/>
      <c r="F13" s="184"/>
      <c r="G13" s="14" t="s">
        <v>26</v>
      </c>
      <c r="H13" s="15" t="s">
        <v>51</v>
      </c>
      <c r="I13" s="16" t="s">
        <v>57</v>
      </c>
      <c r="T13" s="10" t="s">
        <v>26</v>
      </c>
      <c r="U13" s="33" t="s">
        <v>51</v>
      </c>
      <c r="V13" s="5"/>
    </row>
    <row r="14" spans="2:22" ht="15.75" customHeight="1" thickTop="1" x14ac:dyDescent="0.25">
      <c r="B14" t="s">
        <v>15</v>
      </c>
      <c r="D14">
        <v>0</v>
      </c>
      <c r="E14" s="188" t="s">
        <v>64</v>
      </c>
      <c r="F14" s="20" t="s">
        <v>102</v>
      </c>
      <c r="G14" s="21">
        <v>7.92</v>
      </c>
      <c r="H14" s="21">
        <v>5.86</v>
      </c>
      <c r="I14" s="17" t="s">
        <v>27</v>
      </c>
      <c r="P14" s="4" t="s">
        <v>4</v>
      </c>
      <c r="Q14" s="12">
        <f>'Calculadora de Tarifas'!M11</f>
        <v>0</v>
      </c>
      <c r="T14" s="11">
        <f t="array" ref="T14">(SUMIFS(J14:J48,B14:B48,Q14,D14:D48,Q17)+(Q15-Q17)*SUMIFS(G14:G48,B14:B48,Q14,D14:D48,S17)+IF(Q17=0,SUMIFS(G14:G48,B14:B48,Q14,D14:D48,Q17),0))</f>
        <v>0</v>
      </c>
      <c r="U14" s="11">
        <f t="array" ref="U14">(SUMIFS(K14:K48,B14:B48,Q14,D14:D48,Q17)+(Q15-Q17)*SUMIFS(H14:H48,B14:B48,Q14,D14:D48,S17)+IF(Q17=0,SUMIFS(H14:H48,B14:B48,Q14,D14:D48,Q17),0))</f>
        <v>0</v>
      </c>
      <c r="V14" s="34"/>
    </row>
    <row r="15" spans="2:22" x14ac:dyDescent="0.25">
      <c r="B15" t="s">
        <v>15</v>
      </c>
      <c r="C15">
        <v>0</v>
      </c>
      <c r="D15" s="13">
        <v>5</v>
      </c>
      <c r="E15" s="189"/>
      <c r="F15" s="22" t="s">
        <v>58</v>
      </c>
      <c r="G15" s="23">
        <v>0.91</v>
      </c>
      <c r="H15" s="23">
        <v>0.68</v>
      </c>
      <c r="I15" s="18" t="s">
        <v>28</v>
      </c>
      <c r="J15" s="30">
        <f>G14+($D15-$C15)*G15</f>
        <v>12.469999999999999</v>
      </c>
      <c r="K15" s="30">
        <f>H14+($D15-$C15)*H15</f>
        <v>9.2600000000000016</v>
      </c>
      <c r="L15" s="100"/>
      <c r="P15" s="4" t="s">
        <v>52</v>
      </c>
      <c r="Q15" s="12">
        <f>'Calculadora de Tarifas'!U6/'Calculadora de Tarifas'!AF11</f>
        <v>0</v>
      </c>
    </row>
    <row r="16" spans="2:22" x14ac:dyDescent="0.25">
      <c r="B16" t="s">
        <v>15</v>
      </c>
      <c r="C16">
        <v>5</v>
      </c>
      <c r="D16" s="13">
        <v>10</v>
      </c>
      <c r="E16" s="189"/>
      <c r="F16" s="22" t="s">
        <v>59</v>
      </c>
      <c r="G16" s="23">
        <v>1.9430000000000001</v>
      </c>
      <c r="H16" s="23">
        <v>1.4379999999999999</v>
      </c>
      <c r="I16" s="18" t="s">
        <v>28</v>
      </c>
      <c r="J16" s="30">
        <f t="shared" ref="J16:K18" si="0">J15+($D16-$C16)*G16</f>
        <v>22.184999999999999</v>
      </c>
      <c r="K16" s="30">
        <f t="shared" si="0"/>
        <v>16.450000000000003</v>
      </c>
    </row>
    <row r="17" spans="2:20" x14ac:dyDescent="0.25">
      <c r="B17" t="s">
        <v>15</v>
      </c>
      <c r="C17">
        <v>10</v>
      </c>
      <c r="D17" s="13">
        <v>15</v>
      </c>
      <c r="E17" s="189"/>
      <c r="F17" s="22" t="s">
        <v>65</v>
      </c>
      <c r="G17" s="24">
        <v>3.0110000000000001</v>
      </c>
      <c r="H17" s="24">
        <v>2.2280000000000002</v>
      </c>
      <c r="I17" s="18" t="s">
        <v>28</v>
      </c>
      <c r="J17" s="30">
        <f t="shared" si="0"/>
        <v>37.239999999999995</v>
      </c>
      <c r="K17" s="30">
        <f t="shared" si="0"/>
        <v>27.590000000000003</v>
      </c>
      <c r="P17" s="7"/>
      <c r="Q17" s="8" t="str">
        <f t="array" ref="Q17">IFERROR(INDEX(IF(B14:B48=Q14,D14:D48,"Erro"),MATCH(Q15,IF(B14:B48=Q14,D14:D48,"Erro"),1),),"0")</f>
        <v>0</v>
      </c>
      <c r="R17" s="9" t="s">
        <v>49</v>
      </c>
      <c r="S17" s="9" t="str">
        <f t="array" ref="S17">IFERROR(INDEX(IF(B14:B48=Q14,D14:D48,"Erro"),MATCH(Q15,IF(B14:B48=Q14,D14:D48,"Erro"),1)+1,),IF(Q14="Residencial Social","5",IF(Q14="Residencial","5",IF(Q14="Comercial","5",IF(Q14="Industrial","5",IF(Q14="Pública","5",""))))))</f>
        <v/>
      </c>
      <c r="T17" s="9" t="s">
        <v>50</v>
      </c>
    </row>
    <row r="18" spans="2:20" x14ac:dyDescent="0.25">
      <c r="B18" t="s">
        <v>15</v>
      </c>
      <c r="C18">
        <v>15</v>
      </c>
      <c r="D18" s="13">
        <v>20</v>
      </c>
      <c r="E18" s="189"/>
      <c r="F18" s="22" t="s">
        <v>63</v>
      </c>
      <c r="G18" s="24">
        <v>4.1109999999999998</v>
      </c>
      <c r="H18" s="24">
        <v>3.0430000000000001</v>
      </c>
      <c r="I18" s="18" t="s">
        <v>28</v>
      </c>
      <c r="J18" s="30">
        <f t="shared" si="0"/>
        <v>57.794999999999995</v>
      </c>
      <c r="K18" s="30">
        <f t="shared" si="0"/>
        <v>42.805000000000007</v>
      </c>
    </row>
    <row r="19" spans="2:20" x14ac:dyDescent="0.25">
      <c r="B19" t="s">
        <v>15</v>
      </c>
      <c r="C19">
        <v>20</v>
      </c>
      <c r="D19" s="13">
        <v>40</v>
      </c>
      <c r="E19" s="189"/>
      <c r="F19" s="22" t="s">
        <v>103</v>
      </c>
      <c r="G19" s="24">
        <v>10.458</v>
      </c>
      <c r="H19" s="24">
        <v>7.7389999999999999</v>
      </c>
      <c r="I19" s="18" t="s">
        <v>28</v>
      </c>
      <c r="J19" s="30">
        <f>J18+($D19-$C19)*G19</f>
        <v>266.95499999999998</v>
      </c>
      <c r="K19" s="30">
        <f>K18+($D19-$C19)*H19</f>
        <v>197.58500000000001</v>
      </c>
    </row>
    <row r="20" spans="2:20" ht="15.75" thickBot="1" x14ac:dyDescent="0.3">
      <c r="B20" t="s">
        <v>15</v>
      </c>
      <c r="C20">
        <v>40</v>
      </c>
      <c r="D20" s="13">
        <v>999999</v>
      </c>
      <c r="E20" s="189"/>
      <c r="F20" s="25" t="s">
        <v>104</v>
      </c>
      <c r="G20" s="24">
        <v>12.759</v>
      </c>
      <c r="H20" s="24">
        <v>9.4410000000000007</v>
      </c>
      <c r="I20" s="18" t="s">
        <v>28</v>
      </c>
      <c r="J20" s="30"/>
      <c r="K20" s="30"/>
    </row>
    <row r="21" spans="2:20" ht="15.75" thickTop="1" x14ac:dyDescent="0.25">
      <c r="B21" t="s">
        <v>0</v>
      </c>
      <c r="D21" s="13">
        <v>0</v>
      </c>
      <c r="E21" s="175" t="s">
        <v>66</v>
      </c>
      <c r="F21" s="20" t="s">
        <v>102</v>
      </c>
      <c r="G21" s="21">
        <v>17.61</v>
      </c>
      <c r="H21" s="21">
        <v>13.03</v>
      </c>
      <c r="I21" s="17" t="s">
        <v>27</v>
      </c>
      <c r="J21" s="31"/>
      <c r="K21" s="31"/>
      <c r="L21" s="35"/>
    </row>
    <row r="22" spans="2:20" x14ac:dyDescent="0.25">
      <c r="B22" t="s">
        <v>0</v>
      </c>
      <c r="C22">
        <v>0</v>
      </c>
      <c r="D22" s="13">
        <v>5</v>
      </c>
      <c r="E22" s="176"/>
      <c r="F22" s="22" t="s">
        <v>58</v>
      </c>
      <c r="G22" s="23">
        <v>1.82</v>
      </c>
      <c r="H22" s="23">
        <v>1.35</v>
      </c>
      <c r="I22" s="18" t="s">
        <v>28</v>
      </c>
      <c r="J22" s="30">
        <f>G21+($D22-$C22)*G22</f>
        <v>26.71</v>
      </c>
      <c r="K22" s="30">
        <f>H21+($D22-$C22)*H22</f>
        <v>19.78</v>
      </c>
    </row>
    <row r="23" spans="2:20" x14ac:dyDescent="0.25">
      <c r="B23" t="s">
        <v>0</v>
      </c>
      <c r="C23">
        <v>5</v>
      </c>
      <c r="D23" s="13">
        <v>10</v>
      </c>
      <c r="E23" s="176"/>
      <c r="F23" s="22" t="s">
        <v>59</v>
      </c>
      <c r="G23" s="24">
        <v>3.8860000000000001</v>
      </c>
      <c r="H23" s="24">
        <v>2.8759999999999999</v>
      </c>
      <c r="I23" s="18" t="s">
        <v>28</v>
      </c>
      <c r="J23" s="30">
        <f t="shared" ref="J23:K26" si="1">J22+($D23-$C23)*G23</f>
        <v>46.14</v>
      </c>
      <c r="K23" s="30">
        <f t="shared" si="1"/>
        <v>34.159999999999997</v>
      </c>
    </row>
    <row r="24" spans="2:20" x14ac:dyDescent="0.25">
      <c r="B24" t="s">
        <v>0</v>
      </c>
      <c r="C24">
        <v>10</v>
      </c>
      <c r="D24" s="13">
        <v>15</v>
      </c>
      <c r="E24" s="176"/>
      <c r="F24" s="22" t="s">
        <v>65</v>
      </c>
      <c r="G24" s="24">
        <v>6.0229999999999997</v>
      </c>
      <c r="H24" s="24">
        <v>4.4569999999999999</v>
      </c>
      <c r="I24" s="18" t="s">
        <v>28</v>
      </c>
      <c r="J24" s="30">
        <f t="shared" si="1"/>
        <v>76.254999999999995</v>
      </c>
      <c r="K24" s="30">
        <f t="shared" si="1"/>
        <v>56.444999999999993</v>
      </c>
    </row>
    <row r="25" spans="2:20" x14ac:dyDescent="0.25">
      <c r="B25" t="s">
        <v>0</v>
      </c>
      <c r="C25">
        <v>15</v>
      </c>
      <c r="D25" s="13">
        <v>20</v>
      </c>
      <c r="E25" s="176"/>
      <c r="F25" s="22" t="s">
        <v>63</v>
      </c>
      <c r="G25" s="24">
        <v>8.2219999999999995</v>
      </c>
      <c r="H25" s="24">
        <v>6.0839999999999996</v>
      </c>
      <c r="I25" s="18" t="s">
        <v>28</v>
      </c>
      <c r="J25" s="30">
        <f t="shared" si="1"/>
        <v>117.36499999999999</v>
      </c>
      <c r="K25" s="30">
        <f t="shared" si="1"/>
        <v>86.864999999999995</v>
      </c>
    </row>
    <row r="26" spans="2:20" x14ac:dyDescent="0.25">
      <c r="B26" t="s">
        <v>0</v>
      </c>
      <c r="C26">
        <v>20</v>
      </c>
      <c r="D26" s="13">
        <v>40</v>
      </c>
      <c r="E26" s="177"/>
      <c r="F26" s="25" t="s">
        <v>103</v>
      </c>
      <c r="G26" s="24">
        <v>10.458</v>
      </c>
      <c r="H26" s="24">
        <v>7.7389999999999999</v>
      </c>
      <c r="I26" s="18" t="s">
        <v>28</v>
      </c>
      <c r="J26" s="30">
        <f t="shared" si="1"/>
        <v>326.52499999999998</v>
      </c>
      <c r="K26" s="30">
        <f t="shared" si="1"/>
        <v>241.64499999999998</v>
      </c>
    </row>
    <row r="27" spans="2:20" ht="15.75" thickBot="1" x14ac:dyDescent="0.3">
      <c r="B27" t="s">
        <v>0</v>
      </c>
      <c r="C27">
        <v>40</v>
      </c>
      <c r="D27" s="13">
        <v>999999</v>
      </c>
      <c r="E27" s="178"/>
      <c r="F27" s="26" t="s">
        <v>104</v>
      </c>
      <c r="G27" s="27">
        <v>12.759</v>
      </c>
      <c r="H27" s="27">
        <v>9.4410000000000007</v>
      </c>
      <c r="I27" s="19" t="s">
        <v>28</v>
      </c>
      <c r="J27" s="31"/>
      <c r="K27" s="31"/>
    </row>
    <row r="28" spans="2:20" ht="15.75" thickTop="1" x14ac:dyDescent="0.25">
      <c r="B28" t="s">
        <v>1</v>
      </c>
      <c r="D28" s="13">
        <v>0</v>
      </c>
      <c r="E28" s="175" t="s">
        <v>1</v>
      </c>
      <c r="F28" s="20" t="s">
        <v>102</v>
      </c>
      <c r="G28" s="21">
        <v>28.52</v>
      </c>
      <c r="H28" s="21">
        <v>21.11</v>
      </c>
      <c r="I28" s="17" t="s">
        <v>27</v>
      </c>
      <c r="J28" s="31"/>
      <c r="K28" s="31"/>
    </row>
    <row r="29" spans="2:20" x14ac:dyDescent="0.25">
      <c r="B29" t="s">
        <v>1</v>
      </c>
      <c r="C29">
        <v>0</v>
      </c>
      <c r="D29" s="13">
        <v>5</v>
      </c>
      <c r="E29" s="176"/>
      <c r="F29" s="22" t="s">
        <v>58</v>
      </c>
      <c r="G29" s="23">
        <v>3.95</v>
      </c>
      <c r="H29" s="23">
        <v>2.92</v>
      </c>
      <c r="I29" s="18" t="s">
        <v>28</v>
      </c>
      <c r="J29" s="30">
        <f>G28+($D29-$C29)*G29</f>
        <v>48.269999999999996</v>
      </c>
      <c r="K29" s="30">
        <f>H28+($D29-$C29)*H29</f>
        <v>35.71</v>
      </c>
    </row>
    <row r="30" spans="2:20" x14ac:dyDescent="0.25">
      <c r="B30" t="s">
        <v>1</v>
      </c>
      <c r="C30">
        <v>5</v>
      </c>
      <c r="D30" s="13">
        <v>10</v>
      </c>
      <c r="E30" s="176"/>
      <c r="F30" s="22" t="s">
        <v>59</v>
      </c>
      <c r="G30" s="24">
        <v>5.9219999999999997</v>
      </c>
      <c r="H30" s="24">
        <v>4.3819999999999997</v>
      </c>
      <c r="I30" s="18" t="s">
        <v>28</v>
      </c>
      <c r="J30" s="30">
        <f t="shared" ref="J30:K33" si="2">J29+($D30-$C30)*G30</f>
        <v>77.88</v>
      </c>
      <c r="K30" s="30">
        <f t="shared" si="2"/>
        <v>57.62</v>
      </c>
    </row>
    <row r="31" spans="2:20" x14ac:dyDescent="0.25">
      <c r="B31" t="s">
        <v>1</v>
      </c>
      <c r="C31">
        <v>10</v>
      </c>
      <c r="D31" s="13">
        <v>20</v>
      </c>
      <c r="E31" s="176"/>
      <c r="F31" s="22" t="s">
        <v>60</v>
      </c>
      <c r="G31" s="24">
        <v>7.9660000000000002</v>
      </c>
      <c r="H31" s="24">
        <v>5.8949999999999996</v>
      </c>
      <c r="I31" s="18" t="s">
        <v>28</v>
      </c>
      <c r="J31" s="30">
        <f t="shared" si="2"/>
        <v>157.54</v>
      </c>
      <c r="K31" s="30">
        <f t="shared" si="2"/>
        <v>116.57</v>
      </c>
    </row>
    <row r="32" spans="2:20" x14ac:dyDescent="0.25">
      <c r="B32" t="s">
        <v>1</v>
      </c>
      <c r="C32">
        <v>20</v>
      </c>
      <c r="D32" s="13">
        <v>40</v>
      </c>
      <c r="E32" s="176"/>
      <c r="F32" s="22" t="s">
        <v>103</v>
      </c>
      <c r="G32" s="24">
        <v>10.036</v>
      </c>
      <c r="H32" s="24">
        <v>7.4269999999999996</v>
      </c>
      <c r="I32" s="18" t="s">
        <v>28</v>
      </c>
      <c r="J32" s="30">
        <f t="shared" si="2"/>
        <v>358.26</v>
      </c>
      <c r="K32" s="30">
        <f t="shared" si="2"/>
        <v>265.11</v>
      </c>
    </row>
    <row r="33" spans="2:11" x14ac:dyDescent="0.25">
      <c r="B33" t="s">
        <v>1</v>
      </c>
      <c r="C33">
        <v>40</v>
      </c>
      <c r="D33" s="13">
        <v>200</v>
      </c>
      <c r="E33" s="177"/>
      <c r="F33" s="25" t="s">
        <v>105</v>
      </c>
      <c r="G33" s="28">
        <v>12.164</v>
      </c>
      <c r="H33" s="28">
        <v>9.0009999999999994</v>
      </c>
      <c r="I33" s="18" t="s">
        <v>28</v>
      </c>
      <c r="J33" s="30">
        <f t="shared" si="2"/>
        <v>2304.5</v>
      </c>
      <c r="K33" s="30">
        <f t="shared" si="2"/>
        <v>1705.27</v>
      </c>
    </row>
    <row r="34" spans="2:11" ht="15.75" thickBot="1" x14ac:dyDescent="0.3">
      <c r="B34" t="s">
        <v>1</v>
      </c>
      <c r="C34">
        <v>200</v>
      </c>
      <c r="D34" s="13">
        <v>999999</v>
      </c>
      <c r="E34" s="178"/>
      <c r="F34" s="26" t="s">
        <v>67</v>
      </c>
      <c r="G34" s="27">
        <v>14.305</v>
      </c>
      <c r="H34" s="27">
        <v>10.586</v>
      </c>
      <c r="I34" s="29" t="s">
        <v>28</v>
      </c>
      <c r="J34" s="31"/>
      <c r="K34" s="31"/>
    </row>
    <row r="35" spans="2:11" ht="15.75" thickTop="1" x14ac:dyDescent="0.25">
      <c r="B35" t="s">
        <v>16</v>
      </c>
      <c r="D35" s="13">
        <v>0</v>
      </c>
      <c r="E35" s="175" t="s">
        <v>16</v>
      </c>
      <c r="F35" s="20" t="s">
        <v>102</v>
      </c>
      <c r="G35" s="21">
        <v>28.52</v>
      </c>
      <c r="H35" s="21">
        <v>21.11</v>
      </c>
      <c r="I35" s="17" t="s">
        <v>27</v>
      </c>
      <c r="J35" s="31"/>
      <c r="K35" s="31"/>
    </row>
    <row r="36" spans="2:11" x14ac:dyDescent="0.25">
      <c r="B36" t="s">
        <v>16</v>
      </c>
      <c r="C36">
        <v>0</v>
      </c>
      <c r="D36" s="13">
        <v>5</v>
      </c>
      <c r="E36" s="176"/>
      <c r="F36" s="22" t="s">
        <v>58</v>
      </c>
      <c r="G36" s="23">
        <v>3.95</v>
      </c>
      <c r="H36" s="23">
        <v>2.92</v>
      </c>
      <c r="I36" s="18" t="s">
        <v>28</v>
      </c>
      <c r="J36" s="30">
        <f>G35+($D36-$C36)*G36</f>
        <v>48.269999999999996</v>
      </c>
      <c r="K36" s="30">
        <f>H35+($D36-$C36)*H36</f>
        <v>35.71</v>
      </c>
    </row>
    <row r="37" spans="2:11" x14ac:dyDescent="0.25">
      <c r="B37" t="s">
        <v>16</v>
      </c>
      <c r="C37">
        <v>5</v>
      </c>
      <c r="D37" s="13">
        <v>10</v>
      </c>
      <c r="E37" s="176"/>
      <c r="F37" s="22" t="s">
        <v>59</v>
      </c>
      <c r="G37" s="24">
        <v>5.9219999999999997</v>
      </c>
      <c r="H37" s="24">
        <v>4.3819999999999997</v>
      </c>
      <c r="I37" s="18" t="s">
        <v>28</v>
      </c>
      <c r="J37" s="30">
        <f t="shared" ref="J37:K40" si="3">J36+($D37-$C37)*G37</f>
        <v>77.88</v>
      </c>
      <c r="K37" s="30">
        <f t="shared" si="3"/>
        <v>57.62</v>
      </c>
    </row>
    <row r="38" spans="2:11" x14ac:dyDescent="0.25">
      <c r="B38" t="s">
        <v>16</v>
      </c>
      <c r="C38">
        <v>10</v>
      </c>
      <c r="D38" s="13">
        <v>20</v>
      </c>
      <c r="E38" s="176"/>
      <c r="F38" s="22" t="s">
        <v>60</v>
      </c>
      <c r="G38" s="24">
        <v>7.9660000000000002</v>
      </c>
      <c r="H38" s="24">
        <v>5.8949999999999996</v>
      </c>
      <c r="I38" s="18" t="s">
        <v>28</v>
      </c>
      <c r="J38" s="30">
        <f t="shared" si="3"/>
        <v>157.54</v>
      </c>
      <c r="K38" s="30">
        <f t="shared" si="3"/>
        <v>116.57</v>
      </c>
    </row>
    <row r="39" spans="2:11" x14ac:dyDescent="0.25">
      <c r="B39" t="s">
        <v>16</v>
      </c>
      <c r="C39">
        <v>20</v>
      </c>
      <c r="D39" s="13">
        <v>40</v>
      </c>
      <c r="E39" s="176"/>
      <c r="F39" s="22" t="s">
        <v>103</v>
      </c>
      <c r="G39" s="24">
        <v>10.036</v>
      </c>
      <c r="H39" s="24">
        <v>7.4269999999999996</v>
      </c>
      <c r="I39" s="18" t="s">
        <v>28</v>
      </c>
      <c r="J39" s="30">
        <f t="shared" si="3"/>
        <v>358.26</v>
      </c>
      <c r="K39" s="30">
        <f t="shared" si="3"/>
        <v>265.11</v>
      </c>
    </row>
    <row r="40" spans="2:11" x14ac:dyDescent="0.25">
      <c r="B40" t="s">
        <v>16</v>
      </c>
      <c r="C40">
        <v>40</v>
      </c>
      <c r="D40" s="13">
        <v>200</v>
      </c>
      <c r="E40" s="176"/>
      <c r="F40" s="25" t="s">
        <v>105</v>
      </c>
      <c r="G40" s="28">
        <v>12.164</v>
      </c>
      <c r="H40" s="28">
        <v>9.0009999999999994</v>
      </c>
      <c r="I40" s="18" t="s">
        <v>28</v>
      </c>
      <c r="J40" s="30">
        <f t="shared" si="3"/>
        <v>2304.5</v>
      </c>
      <c r="K40" s="30">
        <f t="shared" si="3"/>
        <v>1705.27</v>
      </c>
    </row>
    <row r="41" spans="2:11" ht="15.75" thickBot="1" x14ac:dyDescent="0.3">
      <c r="B41" t="s">
        <v>16</v>
      </c>
      <c r="C41">
        <v>200</v>
      </c>
      <c r="D41" s="13">
        <v>999999</v>
      </c>
      <c r="E41" s="176"/>
      <c r="F41" s="26" t="s">
        <v>67</v>
      </c>
      <c r="G41" s="28">
        <v>14.305</v>
      </c>
      <c r="H41" s="28">
        <v>10.586</v>
      </c>
      <c r="I41" s="29" t="s">
        <v>28</v>
      </c>
      <c r="J41" s="31"/>
      <c r="K41" s="31"/>
    </row>
    <row r="42" spans="2:11" ht="15.75" thickTop="1" x14ac:dyDescent="0.25">
      <c r="B42" t="s">
        <v>17</v>
      </c>
      <c r="D42" s="13">
        <v>0</v>
      </c>
      <c r="E42" s="175" t="s">
        <v>17</v>
      </c>
      <c r="F42" s="20" t="s">
        <v>102</v>
      </c>
      <c r="G42" s="21">
        <v>24.24</v>
      </c>
      <c r="H42" s="21">
        <v>17.940000000000001</v>
      </c>
      <c r="I42" s="17" t="s">
        <v>27</v>
      </c>
      <c r="J42" s="31"/>
      <c r="K42" s="31"/>
    </row>
    <row r="43" spans="2:11" x14ac:dyDescent="0.25">
      <c r="B43" t="s">
        <v>17</v>
      </c>
      <c r="C43">
        <v>0</v>
      </c>
      <c r="D43" s="13">
        <v>5</v>
      </c>
      <c r="E43" s="176"/>
      <c r="F43" s="22" t="s">
        <v>58</v>
      </c>
      <c r="G43" s="23">
        <v>3.74</v>
      </c>
      <c r="H43" s="23">
        <v>2.77</v>
      </c>
      <c r="I43" s="18" t="s">
        <v>28</v>
      </c>
      <c r="J43" s="30">
        <f>G42+($D43-$C43)*G43</f>
        <v>42.94</v>
      </c>
      <c r="K43" s="30">
        <f>H42+($D43-$C43)*H43</f>
        <v>31.79</v>
      </c>
    </row>
    <row r="44" spans="2:11" x14ac:dyDescent="0.25">
      <c r="B44" t="s">
        <v>17</v>
      </c>
      <c r="C44">
        <v>5</v>
      </c>
      <c r="D44" s="13">
        <v>10</v>
      </c>
      <c r="E44" s="176"/>
      <c r="F44" s="22" t="s">
        <v>59</v>
      </c>
      <c r="G44" s="24">
        <v>5.6109999999999998</v>
      </c>
      <c r="H44" s="24">
        <v>4.1509999999999998</v>
      </c>
      <c r="I44" s="18" t="s">
        <v>28</v>
      </c>
      <c r="J44" s="30">
        <f t="shared" ref="J44:K47" si="4">J43+($D44-$C44)*G44</f>
        <v>70.995000000000005</v>
      </c>
      <c r="K44" s="30">
        <f t="shared" si="4"/>
        <v>52.545000000000002</v>
      </c>
    </row>
    <row r="45" spans="2:11" x14ac:dyDescent="0.25">
      <c r="B45" t="s">
        <v>17</v>
      </c>
      <c r="C45">
        <v>10</v>
      </c>
      <c r="D45" s="13">
        <v>20</v>
      </c>
      <c r="E45" s="176"/>
      <c r="F45" s="22" t="s">
        <v>60</v>
      </c>
      <c r="G45" s="24">
        <v>7.5460000000000003</v>
      </c>
      <c r="H45" s="24">
        <v>5.5839999999999996</v>
      </c>
      <c r="I45" s="18" t="s">
        <v>28</v>
      </c>
      <c r="J45" s="30">
        <f t="shared" si="4"/>
        <v>146.45500000000001</v>
      </c>
      <c r="K45" s="30">
        <f t="shared" si="4"/>
        <v>108.38499999999999</v>
      </c>
    </row>
    <row r="46" spans="2:11" x14ac:dyDescent="0.25">
      <c r="B46" t="s">
        <v>17</v>
      </c>
      <c r="C46">
        <v>20</v>
      </c>
      <c r="D46" s="13">
        <v>40</v>
      </c>
      <c r="E46" s="176"/>
      <c r="F46" s="22" t="s">
        <v>103</v>
      </c>
      <c r="G46" s="24">
        <v>9.5079999999999991</v>
      </c>
      <c r="H46" s="24">
        <v>7.0359999999999996</v>
      </c>
      <c r="I46" s="18" t="s">
        <v>28</v>
      </c>
      <c r="J46" s="30">
        <f t="shared" si="4"/>
        <v>336.61500000000001</v>
      </c>
      <c r="K46" s="30">
        <f t="shared" si="4"/>
        <v>249.10499999999999</v>
      </c>
    </row>
    <row r="47" spans="2:11" x14ac:dyDescent="0.25">
      <c r="B47" t="s">
        <v>17</v>
      </c>
      <c r="C47">
        <v>40</v>
      </c>
      <c r="D47" s="13">
        <v>200</v>
      </c>
      <c r="E47" s="177"/>
      <c r="F47" s="25" t="s">
        <v>105</v>
      </c>
      <c r="G47" s="28">
        <v>11.525</v>
      </c>
      <c r="H47" s="28">
        <v>8.5289999999999999</v>
      </c>
      <c r="I47" s="18" t="s">
        <v>28</v>
      </c>
      <c r="J47" s="30">
        <f t="shared" si="4"/>
        <v>2180.6149999999998</v>
      </c>
      <c r="K47" s="30">
        <f t="shared" si="4"/>
        <v>1613.7449999999999</v>
      </c>
    </row>
    <row r="48" spans="2:11" ht="15.75" thickBot="1" x14ac:dyDescent="0.3">
      <c r="B48" t="s">
        <v>17</v>
      </c>
      <c r="C48">
        <v>200</v>
      </c>
      <c r="D48" s="13">
        <v>999999</v>
      </c>
      <c r="E48" s="178"/>
      <c r="F48" s="26" t="s">
        <v>67</v>
      </c>
      <c r="G48" s="27">
        <v>13.552</v>
      </c>
      <c r="H48" s="27">
        <v>10.029</v>
      </c>
      <c r="I48" s="29" t="s">
        <v>28</v>
      </c>
      <c r="J48" s="31"/>
      <c r="K48" s="31"/>
    </row>
    <row r="49" ht="3.75" customHeight="1" thickTop="1" x14ac:dyDescent="0.25"/>
  </sheetData>
  <mergeCells count="10">
    <mergeCell ref="E35:E41"/>
    <mergeCell ref="E42:E48"/>
    <mergeCell ref="E11:I11"/>
    <mergeCell ref="T12:U12"/>
    <mergeCell ref="E12:E13"/>
    <mergeCell ref="F12:F13"/>
    <mergeCell ref="G12:I12"/>
    <mergeCell ref="E21:E27"/>
    <mergeCell ref="E28:E34"/>
    <mergeCell ref="E14:E20"/>
  </mergeCells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4</vt:i4>
      </vt:variant>
    </vt:vector>
  </HeadingPairs>
  <TitlesOfParts>
    <vt:vector size="4" baseType="lpstr">
      <vt:lpstr>Calculadora de Tarifas</vt:lpstr>
      <vt:lpstr>Tutorial de preenchimento</vt:lpstr>
      <vt:lpstr>Quadro Tarifário</vt:lpstr>
      <vt:lpstr>Copasa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Gustavo Vasconcelos Ribeiro (ARSAEMG)</dc:creator>
  <cp:lastModifiedBy>Gustavo</cp:lastModifiedBy>
  <dcterms:created xsi:type="dcterms:W3CDTF">2015-04-29T18:26:41Z</dcterms:created>
  <dcterms:modified xsi:type="dcterms:W3CDTF">2021-07-30T15:03:39Z</dcterms:modified>
</cp:coreProperties>
</file>